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C:\Users\KarinVa\RKAS Pilv\Lepingute menetlus\Spetsialistide tabelid\LEPINGUD\YLEP 2020\SOM\SKA\Võru tn 12\"/>
    </mc:Choice>
  </mc:AlternateContent>
  <xr:revisionPtr revIDLastSave="0" documentId="13_ncr:1_{5CA55583-518B-40DC-99BC-5A7ACE4257C7}" xr6:coauthVersionLast="45" xr6:coauthVersionMax="45" xr10:uidLastSave="{00000000-0000-0000-0000-000000000000}"/>
  <bookViews>
    <workbookView xWindow="-120" yWindow="-120" windowWidth="29040" windowHeight="15840" tabRatio="842" activeTab="1" xr2:uid="{00000000-000D-0000-FFFF-FFFF00000000}"/>
  </bookViews>
  <sheets>
    <sheet name="Lisa 3" sheetId="4" r:id="rId1"/>
    <sheet name="Annuiteetgraafik BIL" sheetId="5"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0" i="4" l="1"/>
  <c r="F4" i="5" l="1"/>
  <c r="E26" i="4"/>
  <c r="F13" i="4"/>
  <c r="D8" i="5"/>
  <c r="D9" i="5" s="1"/>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25" i="4"/>
  <c r="F24" i="4"/>
  <c r="F23" i="4"/>
  <c r="F22" i="4"/>
  <c r="F16" i="4"/>
  <c r="F15" i="4"/>
  <c r="F14" i="4"/>
  <c r="M4" i="5" l="1"/>
  <c r="E10" i="5" s="1"/>
  <c r="E11" i="5"/>
  <c r="F26" i="4"/>
  <c r="E12" i="5" l="1"/>
  <c r="D17" i="5" s="1"/>
  <c r="E17" i="5"/>
  <c r="C17" i="5"/>
  <c r="F17" i="5" l="1"/>
  <c r="F18" i="5" s="1"/>
  <c r="G17" i="5"/>
  <c r="C18" i="5" s="1"/>
  <c r="D18" i="5" s="1"/>
  <c r="F12" i="4" l="1"/>
  <c r="E12" i="4" s="1"/>
  <c r="E17" i="4" s="1"/>
  <c r="E28" i="4" s="1"/>
  <c r="E29" i="4" s="1"/>
  <c r="E30" i="4" s="1"/>
  <c r="E18" i="5"/>
  <c r="G18" i="5" s="1"/>
  <c r="C19" i="5" s="1"/>
  <c r="F19" i="5"/>
  <c r="F17" i="4" l="1"/>
  <c r="F28" i="4" s="1"/>
  <c r="F29" i="4" s="1"/>
  <c r="F30" i="4" s="1"/>
  <c r="F32" i="4" s="1"/>
  <c r="F20" i="5"/>
  <c r="D19" i="5"/>
  <c r="E19" i="5" s="1"/>
  <c r="G19" i="5" s="1"/>
  <c r="C20" i="5" s="1"/>
  <c r="F31" i="4" l="1"/>
  <c r="D20" i="5"/>
  <c r="E20" i="5" s="1"/>
  <c r="G20" i="5" s="1"/>
  <c r="C21" i="5" s="1"/>
  <c r="F21" i="5"/>
  <c r="D21" i="5" l="1"/>
  <c r="E21" i="5" s="1"/>
  <c r="G21" i="5" s="1"/>
  <c r="C22" i="5" s="1"/>
  <c r="F22" i="5"/>
  <c r="D22" i="5" l="1"/>
  <c r="E22" i="5" s="1"/>
  <c r="G22" i="5" s="1"/>
  <c r="C23" i="5" s="1"/>
  <c r="F23" i="5"/>
  <c r="D23" i="5" l="1"/>
  <c r="E23" i="5" s="1"/>
  <c r="G23" i="5" s="1"/>
  <c r="C24" i="5" s="1"/>
  <c r="F24" i="5"/>
  <c r="D24" i="5" l="1"/>
  <c r="E24" i="5" s="1"/>
  <c r="G24" i="5" s="1"/>
  <c r="C25" i="5" s="1"/>
  <c r="F25" i="5"/>
  <c r="D25" i="5" l="1"/>
  <c r="E25" i="5" s="1"/>
  <c r="G25" i="5" s="1"/>
  <c r="C26" i="5" s="1"/>
  <c r="F26" i="5"/>
  <c r="D26" i="5" l="1"/>
  <c r="E26" i="5" s="1"/>
  <c r="G26" i="5" s="1"/>
  <c r="C27" i="5" s="1"/>
  <c r="F27" i="5"/>
  <c r="F28" i="5" l="1"/>
  <c r="D27" i="5"/>
  <c r="E27" i="5" s="1"/>
  <c r="G27" i="5" s="1"/>
  <c r="C28" i="5" s="1"/>
  <c r="D28" i="5" l="1"/>
  <c r="E28" i="5" s="1"/>
  <c r="G28" i="5" s="1"/>
  <c r="C29" i="5" s="1"/>
  <c r="F29" i="5"/>
  <c r="D29" i="5" l="1"/>
  <c r="E29" i="5" s="1"/>
  <c r="G29" i="5" s="1"/>
  <c r="C30" i="5" s="1"/>
  <c r="F30" i="5"/>
  <c r="D30" i="5" l="1"/>
  <c r="E30" i="5" s="1"/>
  <c r="G30" i="5" s="1"/>
  <c r="C31" i="5" s="1"/>
  <c r="F31" i="5"/>
  <c r="D31" i="5" l="1"/>
  <c r="E31" i="5" s="1"/>
  <c r="G31" i="5" s="1"/>
  <c r="C32" i="5" s="1"/>
  <c r="F32" i="5"/>
  <c r="D32" i="5" l="1"/>
  <c r="E32" i="5" s="1"/>
  <c r="G32" i="5" s="1"/>
  <c r="C33" i="5" s="1"/>
  <c r="F33" i="5"/>
  <c r="D33" i="5" l="1"/>
  <c r="E33" i="5" s="1"/>
  <c r="G33" i="5" s="1"/>
  <c r="C34" i="5" s="1"/>
  <c r="F34" i="5"/>
  <c r="D34" i="5" l="1"/>
  <c r="E34" i="5" s="1"/>
  <c r="G34" i="5" s="1"/>
  <c r="C35" i="5" s="1"/>
  <c r="F35" i="5"/>
  <c r="D35" i="5" l="1"/>
  <c r="E35" i="5" s="1"/>
  <c r="G35" i="5" s="1"/>
  <c r="C36" i="5" s="1"/>
  <c r="F36" i="5"/>
  <c r="D36" i="5" l="1"/>
  <c r="E36" i="5" s="1"/>
  <c r="G36" i="5" s="1"/>
  <c r="C37" i="5" s="1"/>
  <c r="F37" i="5"/>
  <c r="D37" i="5" l="1"/>
  <c r="E37" i="5" s="1"/>
  <c r="G37" i="5" s="1"/>
  <c r="C38" i="5" s="1"/>
  <c r="F38" i="5"/>
  <c r="D38" i="5" l="1"/>
  <c r="E38" i="5" s="1"/>
  <c r="G38" i="5" s="1"/>
  <c r="C39" i="5" s="1"/>
  <c r="F39" i="5"/>
  <c r="D39" i="5" l="1"/>
  <c r="E39" i="5" s="1"/>
  <c r="G39" i="5" s="1"/>
  <c r="C40" i="5" s="1"/>
  <c r="F40" i="5"/>
  <c r="D40" i="5" l="1"/>
  <c r="E40" i="5" s="1"/>
  <c r="G40" i="5" s="1"/>
  <c r="C41" i="5" s="1"/>
  <c r="F41" i="5"/>
  <c r="D41" i="5" l="1"/>
  <c r="E41" i="5" s="1"/>
  <c r="G41" i="5" s="1"/>
  <c r="C42" i="5" s="1"/>
  <c r="F42" i="5"/>
  <c r="D42" i="5" l="1"/>
  <c r="E42" i="5" s="1"/>
  <c r="G42" i="5" s="1"/>
  <c r="C43" i="5" s="1"/>
  <c r="F43" i="5"/>
  <c r="D43" i="5" l="1"/>
  <c r="E43" i="5" s="1"/>
  <c r="G43" i="5" s="1"/>
  <c r="C44" i="5" s="1"/>
  <c r="F44" i="5"/>
  <c r="D44" i="5" l="1"/>
  <c r="E44" i="5" s="1"/>
  <c r="G44" i="5" s="1"/>
  <c r="C45" i="5" s="1"/>
  <c r="F45" i="5"/>
  <c r="D45" i="5" l="1"/>
  <c r="E45" i="5" s="1"/>
  <c r="G45" i="5" s="1"/>
  <c r="C46" i="5" s="1"/>
  <c r="F46" i="5"/>
  <c r="D46" i="5" l="1"/>
  <c r="E46" i="5" s="1"/>
  <c r="G46" i="5" s="1"/>
  <c r="C47" i="5" s="1"/>
  <c r="F47" i="5"/>
  <c r="D47" i="5" l="1"/>
  <c r="E47" i="5" s="1"/>
  <c r="G47" i="5" s="1"/>
  <c r="C48" i="5" s="1"/>
  <c r="F48" i="5"/>
  <c r="D48" i="5" l="1"/>
  <c r="E48" i="5" s="1"/>
  <c r="G48" i="5" s="1"/>
  <c r="C49" i="5" s="1"/>
  <c r="F49" i="5"/>
  <c r="D49" i="5" l="1"/>
  <c r="E49" i="5" s="1"/>
  <c r="G49" i="5" s="1"/>
  <c r="C50" i="5" s="1"/>
  <c r="F50" i="5"/>
  <c r="D50" i="5" l="1"/>
  <c r="E50" i="5" s="1"/>
  <c r="G50" i="5" s="1"/>
  <c r="C51" i="5" s="1"/>
  <c r="F51" i="5"/>
  <c r="D51" i="5" l="1"/>
  <c r="E51" i="5" s="1"/>
  <c r="G51" i="5" s="1"/>
  <c r="C52" i="5" s="1"/>
  <c r="F52" i="5"/>
  <c r="D52" i="5" l="1"/>
  <c r="E52" i="5" s="1"/>
  <c r="G52" i="5" s="1"/>
  <c r="C53" i="5" s="1"/>
  <c r="F53" i="5"/>
  <c r="D53" i="5" l="1"/>
  <c r="E53" i="5" s="1"/>
  <c r="G53" i="5" s="1"/>
  <c r="C54" i="5" s="1"/>
  <c r="F54" i="5"/>
  <c r="D54" i="5" l="1"/>
  <c r="E54" i="5" s="1"/>
  <c r="G54" i="5" s="1"/>
  <c r="C55" i="5" s="1"/>
  <c r="F55" i="5"/>
  <c r="D55" i="5" l="1"/>
  <c r="E55" i="5" s="1"/>
  <c r="G55" i="5" s="1"/>
  <c r="C56" i="5" s="1"/>
  <c r="F56" i="5"/>
  <c r="D56" i="5" l="1"/>
  <c r="E56" i="5" s="1"/>
  <c r="G56" i="5" s="1"/>
  <c r="C57" i="5" s="1"/>
  <c r="F57" i="5"/>
  <c r="D57" i="5" l="1"/>
  <c r="E57" i="5" s="1"/>
  <c r="G57" i="5" s="1"/>
  <c r="C58" i="5" s="1"/>
  <c r="F58" i="5"/>
  <c r="D58" i="5" l="1"/>
  <c r="E58" i="5" s="1"/>
  <c r="G58" i="5" s="1"/>
  <c r="C59" i="5" s="1"/>
  <c r="F59" i="5"/>
  <c r="D59" i="5" l="1"/>
  <c r="E59" i="5" s="1"/>
  <c r="G59" i="5" s="1"/>
  <c r="C60" i="5" s="1"/>
  <c r="F60" i="5"/>
  <c r="D60" i="5" l="1"/>
  <c r="E60" i="5" s="1"/>
  <c r="G60" i="5" s="1"/>
  <c r="C61" i="5" s="1"/>
  <c r="F61" i="5"/>
  <c r="D61" i="5" l="1"/>
  <c r="E61" i="5" s="1"/>
  <c r="G61" i="5" s="1"/>
  <c r="C62" i="5" s="1"/>
  <c r="F62" i="5"/>
  <c r="D62" i="5" l="1"/>
  <c r="E62" i="5" s="1"/>
  <c r="G62" i="5" s="1"/>
  <c r="C63" i="5" s="1"/>
  <c r="F63" i="5"/>
  <c r="D63" i="5" l="1"/>
  <c r="E63" i="5" s="1"/>
  <c r="G63" i="5" s="1"/>
  <c r="C64" i="5" s="1"/>
  <c r="F64" i="5"/>
  <c r="D64" i="5" l="1"/>
  <c r="E64" i="5" s="1"/>
  <c r="G64" i="5" s="1"/>
  <c r="C65" i="5" s="1"/>
  <c r="F65" i="5"/>
  <c r="D65" i="5" l="1"/>
  <c r="E65" i="5" s="1"/>
  <c r="G65" i="5" s="1"/>
  <c r="C66" i="5" s="1"/>
  <c r="F66" i="5"/>
  <c r="D66" i="5" l="1"/>
  <c r="E66" i="5" s="1"/>
  <c r="G66" i="5" s="1"/>
  <c r="C67" i="5" s="1"/>
  <c r="F67" i="5"/>
  <c r="D67" i="5" l="1"/>
  <c r="E67" i="5" s="1"/>
  <c r="G67" i="5" s="1"/>
  <c r="C68" i="5" s="1"/>
  <c r="F68" i="5"/>
  <c r="D68" i="5" l="1"/>
  <c r="E68" i="5" s="1"/>
  <c r="G68" i="5" s="1"/>
  <c r="C69" i="5" s="1"/>
  <c r="F69" i="5"/>
  <c r="D69" i="5" l="1"/>
  <c r="E69" i="5" s="1"/>
  <c r="G69" i="5" s="1"/>
  <c r="C70" i="5" s="1"/>
  <c r="F70" i="5"/>
  <c r="D70" i="5" l="1"/>
  <c r="E70" i="5" s="1"/>
  <c r="G70" i="5" s="1"/>
  <c r="C71" i="5" s="1"/>
  <c r="F71" i="5"/>
  <c r="D71" i="5" l="1"/>
  <c r="E71" i="5" s="1"/>
  <c r="G71" i="5" s="1"/>
  <c r="C72" i="5" s="1"/>
  <c r="F72" i="5"/>
  <c r="D72" i="5" l="1"/>
  <c r="E72" i="5" s="1"/>
  <c r="G72" i="5" s="1"/>
  <c r="C73" i="5" s="1"/>
  <c r="F73" i="5"/>
  <c r="D73" i="5" l="1"/>
  <c r="E73" i="5" s="1"/>
  <c r="G73" i="5" s="1"/>
  <c r="C74" i="5" s="1"/>
  <c r="F74" i="5"/>
  <c r="D74" i="5" l="1"/>
  <c r="E74" i="5" s="1"/>
  <c r="G74" i="5" s="1"/>
  <c r="C75" i="5" s="1"/>
  <c r="F75" i="5"/>
  <c r="D75" i="5" l="1"/>
  <c r="E75" i="5" s="1"/>
  <c r="G75" i="5" s="1"/>
  <c r="C76" i="5" s="1"/>
  <c r="F76" i="5"/>
  <c r="D76" i="5" l="1"/>
  <c r="E76" i="5" s="1"/>
  <c r="G76" i="5" s="1"/>
</calcChain>
</file>

<file path=xl/sharedStrings.xml><?xml version="1.0" encoding="utf-8"?>
<sst xmlns="http://schemas.openxmlformats.org/spreadsheetml/2006/main" count="76" uniqueCount="62">
  <si>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</si>
  <si>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</si>
  <si>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</si>
  <si>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</si>
  <si>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</si>
  <si>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</si>
  <si>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</si>
  <si>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</si>
  <si>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</si>
  <si>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</si>
  <si>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</si>
  <si>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</si>
  <si>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</si>
  <si>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</si>
  <si>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</si>
  <si>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</si>
  <si>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</si>
  <si>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</si>
  <si>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</si>
  <si>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</si>
  <si>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</si>
  <si>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</si>
  <si>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</si>
  <si>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</si>
  <si>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</si>
  <si>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</si>
  <si>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</si>
  <si>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</si>
  <si>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</si>
  <si>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Üür ja kõrvalteenuste tasu</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</si>
  <si>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</si>
  <si>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</si>
  <si>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</si>
  <si>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</si>
  <si>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</si>
  <si>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</si>
  <si>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</si>
  <si>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</si>
  <si>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</si>
  <si>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</si>
  <si>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</si>
  <si>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</si>
  <si>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</si>
  <si>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</si>
  <si>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</si>
  <si>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</si>
  <si>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</si>
  <si>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</si>
  <si>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</si>
  <si>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</si>
  <si>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</si>
  <si>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</si>
  <si>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Kõrvalteenuste eest tasumine tegelike kulude alusel, esitatud kulude prognoos</t>
  </si>
  <si>
    <t>Heakord (310-360)</t>
  </si>
  <si>
    <t xml:space="preserve">Kapitalikomponendi annuiteetmaksegraafik - </t>
  </si>
  <si>
    <t>Ei indekseerita</t>
  </si>
  <si>
    <t>Sotsiaalkindlustusamet</t>
  </si>
  <si>
    <t>Võru tn 12, Põlva linn</t>
  </si>
  <si>
    <r>
      <t xml:space="preserve"> Indek</t>
    </r>
    <r>
      <rPr>
        <sz val="11"/>
        <rFont val="Times New Roman"/>
        <family val="1"/>
        <charset val="186"/>
      </rPr>
      <t>seerimine* alates 01.01.2022</t>
    </r>
    <r>
      <rPr>
        <sz val="11"/>
        <color indexed="8"/>
        <rFont val="Times New Roman"/>
        <family val="1"/>
      </rPr>
      <t>.a, 31.dets THI, max 3% aastas</t>
    </r>
  </si>
  <si>
    <t>Lisa 3 üürilepingule nr KPJ-4/2020-190</t>
  </si>
  <si>
    <t>Kapitali tulumäär 2020 I pa</t>
  </si>
  <si>
    <t>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</si>
</sst>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2" fillId="0" borderId="1" xfId="0" applyFont="1" applyFill="1" applyBorder="1"/>
    <xf numFmtId="0" fontId="10" fillId="0" borderId="1" xfId="0" applyFont="1" applyBorder="1" applyAlignment="1">
      <alignment horizontal="right"/>
    </xf>
    <xf numFmtId="164"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4" fontId="8" fillId="0" borderId="6" xfId="0" applyNumberFormat="1" applyFont="1" applyBorder="1" applyAlignment="1">
      <alignment wrapText="1"/>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applyFill="1" applyAlignment="1">
      <alignment horizontal="right"/>
    </xf>
    <xf numFmtId="0" fontId="13" fillId="0" borderId="0" xfId="0" applyFont="1"/>
    <xf numFmtId="4" fontId="10" fillId="3" borderId="18" xfId="0" applyNumberFormat="1" applyFont="1" applyFill="1" applyBorder="1" applyAlignment="1">
      <alignment horizontal="right"/>
    </xf>
    <xf numFmtId="0" fontId="8" fillId="0" borderId="16" xfId="0" applyFont="1" applyBorder="1" applyAlignment="1"/>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4" fontId="8" fillId="0" borderId="6" xfId="0" applyNumberFormat="1" applyFont="1" applyFill="1" applyBorder="1" applyAlignment="1">
      <alignment wrapText="1"/>
    </xf>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applyBorder="1"/>
    <xf numFmtId="0" fontId="0" fillId="3" borderId="0" xfId="0" applyFill="1"/>
    <xf numFmtId="167" fontId="16" fillId="5" borderId="0" xfId="1" applyNumberFormat="1" applyFont="1" applyFill="1"/>
    <xf numFmtId="0" fontId="6" fillId="5" borderId="0" xfId="1" applyFill="1"/>
    <xf numFmtId="168" fontId="6" fillId="5" borderId="0" xfId="1" applyNumberFormat="1"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0" fontId="17" fillId="7" borderId="0" xfId="0" applyFont="1" applyFill="1" applyBorder="1" applyProtection="1">
      <protection hidden="1"/>
    </xf>
    <xf numFmtId="0" fontId="0" fillId="7" borderId="0" xfId="0" applyFill="1"/>
    <xf numFmtId="2" fontId="0" fillId="3" borderId="0" xfId="0" applyNumberFormat="1" applyFill="1"/>
    <xf numFmtId="4" fontId="8" fillId="0" borderId="9" xfId="0" applyNumberFormat="1" applyFont="1" applyBorder="1" applyAlignment="1">
      <alignment horizontal="right"/>
    </xf>
    <xf numFmtId="0" fontId="18" fillId="0" borderId="0" xfId="0" applyFont="1"/>
    <xf numFmtId="4" fontId="8" fillId="0" borderId="33" xfId="0" applyNumberFormat="1" applyFont="1" applyFill="1" applyBorder="1" applyAlignment="1">
      <alignment horizontal="center" vertical="center" wrapText="1"/>
    </xf>
    <xf numFmtId="4" fontId="8" fillId="0" borderId="6" xfId="0" applyNumberFormat="1" applyFont="1" applyFill="1" applyBorder="1" applyAlignment="1">
      <alignment vertical="center" wrapText="1"/>
    </xf>
    <xf numFmtId="4" fontId="19" fillId="3" borderId="6"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3" fontId="2" fillId="0" borderId="1" xfId="0" applyNumberFormat="1" applyFont="1" applyFill="1" applyBorder="1" applyAlignment="1">
      <alignment horizontal="right"/>
    </xf>
    <xf numFmtId="4" fontId="8" fillId="0" borderId="33" xfId="0" applyNumberFormat="1" applyFont="1" applyFill="1" applyBorder="1" applyAlignment="1">
      <alignment horizontal="center" vertical="center" wrapText="1"/>
    </xf>
    <xf numFmtId="0" fontId="4" fillId="3" borderId="0" xfId="1" applyFont="1" applyFill="1"/>
    <xf numFmtId="0" fontId="24" fillId="5" borderId="0" xfId="1" applyFont="1" applyFill="1"/>
    <xf numFmtId="4" fontId="24" fillId="5" borderId="0" xfId="1" applyNumberFormat="1" applyFont="1" applyFill="1"/>
    <xf numFmtId="0" fontId="25" fillId="3" borderId="0" xfId="0" applyFont="1" applyFill="1"/>
    <xf numFmtId="0" fontId="25" fillId="7" borderId="0" xfId="0" applyFont="1" applyFill="1" applyBorder="1" applyProtection="1">
      <protection locked="0" hidden="1"/>
    </xf>
    <xf numFmtId="164" fontId="25" fillId="7" borderId="0" xfId="0" applyNumberFormat="1" applyFont="1" applyFill="1" applyBorder="1" applyProtection="1">
      <protection hidden="1"/>
    </xf>
    <xf numFmtId="169" fontId="25" fillId="7" borderId="0" xfId="2" applyNumberFormat="1" applyFont="1" applyFill="1"/>
    <xf numFmtId="4" fontId="25" fillId="3" borderId="0" xfId="0" applyNumberFormat="1" applyFont="1" applyFill="1"/>
    <xf numFmtId="4" fontId="4" fillId="5" borderId="0" xfId="1" applyNumberFormat="1" applyFont="1" applyFill="1"/>
    <xf numFmtId="168" fontId="25" fillId="3" borderId="0" xfId="0" applyNumberFormat="1" applyFont="1" applyFill="1"/>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Border="1" applyProtection="1">
      <protection hidden="1"/>
    </xf>
    <xf numFmtId="0" fontId="4" fillId="6" borderId="30" xfId="1" applyFont="1" applyFill="1" applyBorder="1"/>
    <xf numFmtId="0" fontId="4" fillId="5" borderId="0" xfId="1" applyFont="1" applyFill="1" applyBorder="1"/>
    <xf numFmtId="0" fontId="25" fillId="3" borderId="0" xfId="0" applyFont="1" applyFill="1" applyBorder="1"/>
    <xf numFmtId="0" fontId="4" fillId="6" borderId="0" xfId="1" applyFont="1" applyFill="1" applyBorder="1"/>
    <xf numFmtId="0" fontId="4" fillId="6" borderId="31" xfId="1" applyFont="1" applyFill="1" applyBorder="1"/>
    <xf numFmtId="164" fontId="25" fillId="3" borderId="0" xfId="0" applyNumberFormat="1" applyFont="1" applyFill="1" applyBorder="1" applyProtection="1">
      <protection hidden="1"/>
    </xf>
    <xf numFmtId="167" fontId="25" fillId="3" borderId="0" xfId="0" applyNumberFormat="1" applyFont="1" applyFill="1" applyBorder="1"/>
    <xf numFmtId="3" fontId="4" fillId="6" borderId="0" xfId="1" applyNumberFormat="1" applyFont="1" applyFill="1" applyBorder="1"/>
    <xf numFmtId="0" fontId="26" fillId="7" borderId="0" xfId="0" applyFont="1" applyFill="1" applyBorder="1" applyProtection="1">
      <protection hidden="1"/>
    </xf>
    <xf numFmtId="164" fontId="26" fillId="7" borderId="0" xfId="0" applyNumberFormat="1" applyFont="1" applyFill="1" applyBorder="1" applyProtection="1">
      <protection hidden="1"/>
    </xf>
    <xf numFmtId="10" fontId="4" fillId="6" borderId="0" xfId="2" applyNumberFormat="1" applyFont="1" applyFill="1" applyBorder="1"/>
    <xf numFmtId="164" fontId="26" fillId="3" borderId="0" xfId="0" applyNumberFormat="1" applyFont="1" applyFill="1" applyBorder="1" applyProtection="1">
      <protection hidden="1"/>
    </xf>
    <xf numFmtId="4" fontId="4" fillId="6" borderId="0" xfId="1" applyNumberFormat="1" applyFont="1" applyFill="1" applyBorder="1"/>
    <xf numFmtId="0" fontId="25" fillId="3" borderId="0" xfId="0" applyFont="1" applyFill="1" applyBorder="1" applyProtection="1">
      <protection locked="0" hidden="1"/>
    </xf>
    <xf numFmtId="0" fontId="4" fillId="6" borderId="24" xfId="1" applyFont="1" applyFill="1" applyBorder="1"/>
    <xf numFmtId="0" fontId="4" fillId="5" borderId="32" xfId="1" applyFont="1" applyFill="1" applyBorder="1"/>
    <xf numFmtId="0" fontId="25"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applyBorder="1"/>
    <xf numFmtId="0" fontId="27" fillId="5" borderId="38" xfId="1" applyFont="1" applyFill="1" applyBorder="1" applyAlignment="1">
      <alignment horizontal="right"/>
    </xf>
    <xf numFmtId="167" fontId="28" fillId="5" borderId="0" xfId="1" applyNumberFormat="1" applyFont="1" applyFill="1"/>
    <xf numFmtId="168" fontId="4" fillId="5" borderId="0" xfId="1" applyNumberFormat="1" applyFont="1" applyFill="1"/>
    <xf numFmtId="0" fontId="8" fillId="0" borderId="16" xfId="0" applyFont="1" applyBorder="1" applyAlignment="1"/>
    <xf numFmtId="0" fontId="8" fillId="0" borderId="8" xfId="0" applyFont="1" applyBorder="1" applyAlignment="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Fill="1" applyBorder="1" applyAlignment="1">
      <alignment horizontal="center" vertical="center" wrapText="1"/>
    </xf>
    <xf numFmtId="4" fontId="8" fillId="0" borderId="35" xfId="0" applyNumberFormat="1" applyFont="1" applyFill="1" applyBorder="1" applyAlignment="1">
      <alignment horizontal="center" vertical="center" wrapText="1"/>
    </xf>
    <xf numFmtId="0" fontId="22" fillId="0" borderId="0" xfId="0" applyFont="1" applyAlignment="1">
      <alignment vertical="top"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Border="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1" fillId="0" borderId="0" xfId="0" applyFont="1" applyAlignment="1">
      <alignment horizontal="center" wrapText="1"/>
    </xf>
    <xf numFmtId="0" fontId="8" fillId="0" borderId="1" xfId="0" applyFont="1" applyBorder="1" applyAlignment="1"/>
    <xf numFmtId="4" fontId="1" fillId="0" borderId="33"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xf numFmtId="4" fontId="29" fillId="0" borderId="6" xfId="0" applyNumberFormat="1" applyFont="1" applyBorder="1" applyAlignment="1">
      <alignment horizontal="right" wrapText="1"/>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topLeftCell="A3" zoomScale="90" zoomScaleNormal="90" workbookViewId="0">
      <selection activeCell="K27" sqref="K27"/>
    </sheetView>
  </sheetViews>
  <sheetFormatPr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59" t="s">
        <v>59</v>
      </c>
    </row>
    <row r="2" spans="1:15" ht="15" customHeight="1" x14ac:dyDescent="0.25"/>
    <row r="3" spans="1:15" ht="18.75" x14ac:dyDescent="0.3">
      <c r="A3" s="159" t="s">
        <v>29</v>
      </c>
      <c r="B3" s="159"/>
      <c r="C3" s="159"/>
      <c r="D3" s="159"/>
      <c r="E3" s="159"/>
      <c r="F3" s="159"/>
      <c r="G3" s="159"/>
      <c r="H3" s="159"/>
    </row>
    <row r="4" spans="1:15" ht="16.5" customHeight="1" x14ac:dyDescent="0.25">
      <c r="F4" s="3"/>
      <c r="G4" s="3"/>
    </row>
    <row r="5" spans="1:15" x14ac:dyDescent="0.25">
      <c r="C5" s="4" t="s">
        <v>10</v>
      </c>
      <c r="D5" s="8" t="s">
        <v>56</v>
      </c>
      <c r="F5" s="3"/>
      <c r="G5" s="3"/>
      <c r="K5" s="66"/>
      <c r="L5" s="67"/>
    </row>
    <row r="6" spans="1:15" x14ac:dyDescent="0.25">
      <c r="C6" s="4" t="s">
        <v>11</v>
      </c>
      <c r="D6" s="5" t="s">
        <v>57</v>
      </c>
      <c r="F6" s="3"/>
      <c r="G6" s="3"/>
      <c r="H6" s="68"/>
      <c r="K6" s="66"/>
      <c r="L6" s="67"/>
      <c r="N6" s="69"/>
    </row>
    <row r="7" spans="1:15" ht="15.75" x14ac:dyDescent="0.25">
      <c r="F7" s="3"/>
      <c r="G7" s="3"/>
      <c r="H7" s="2"/>
      <c r="I7" s="10"/>
      <c r="J7" s="10"/>
      <c r="K7" s="66"/>
      <c r="L7" s="67"/>
      <c r="M7" s="4"/>
      <c r="N7" s="69"/>
    </row>
    <row r="8" spans="1:15" ht="17.25" x14ac:dyDescent="0.25">
      <c r="D8" s="6" t="s">
        <v>22</v>
      </c>
      <c r="E8" s="7">
        <v>10.5</v>
      </c>
      <c r="F8" s="8" t="s">
        <v>27</v>
      </c>
      <c r="G8" s="9"/>
      <c r="J8" s="70"/>
    </row>
    <row r="9" spans="1:15" ht="17.25" x14ac:dyDescent="0.25">
      <c r="D9" s="6" t="s">
        <v>15</v>
      </c>
      <c r="E9" s="104">
        <v>5204</v>
      </c>
      <c r="F9" s="8" t="s">
        <v>27</v>
      </c>
      <c r="G9" s="9"/>
      <c r="I9" s="10"/>
      <c r="J9" s="71"/>
      <c r="M9" s="10"/>
    </row>
    <row r="10" spans="1:15" ht="15.75" thickBot="1" x14ac:dyDescent="0.3">
      <c r="D10" s="10"/>
      <c r="M10" s="72"/>
      <c r="N10" s="73"/>
    </row>
    <row r="11" spans="1:15" ht="17.25" x14ac:dyDescent="0.25">
      <c r="B11" s="11" t="s">
        <v>18</v>
      </c>
      <c r="C11" s="53"/>
      <c r="D11" s="53"/>
      <c r="E11" s="12" t="s">
        <v>28</v>
      </c>
      <c r="F11" s="49" t="s">
        <v>8</v>
      </c>
      <c r="G11" s="46" t="s">
        <v>23</v>
      </c>
      <c r="H11" s="13" t="s">
        <v>12</v>
      </c>
    </row>
    <row r="12" spans="1:15" ht="15" customHeight="1" x14ac:dyDescent="0.25">
      <c r="B12" s="52"/>
      <c r="C12" s="74" t="s">
        <v>48</v>
      </c>
      <c r="D12" s="75"/>
      <c r="E12" s="164">
        <f>F12/E8</f>
        <v>2.7666666666666666</v>
      </c>
      <c r="F12" s="50">
        <f>'Annuiteetgraafik BIL'!F17</f>
        <v>29.05</v>
      </c>
      <c r="G12" s="157" t="s">
        <v>55</v>
      </c>
      <c r="H12" s="147"/>
      <c r="I12" s="76"/>
      <c r="M12" s="4"/>
      <c r="N12" s="76"/>
      <c r="O12" s="77"/>
    </row>
    <row r="13" spans="1:15" ht="15" customHeight="1" x14ac:dyDescent="0.25">
      <c r="B13" s="15">
        <v>400</v>
      </c>
      <c r="C13" s="160" t="s">
        <v>47</v>
      </c>
      <c r="D13" s="145"/>
      <c r="E13" s="78">
        <v>1.67</v>
      </c>
      <c r="F13" s="50">
        <f>E13*E8</f>
        <v>17.535</v>
      </c>
      <c r="G13" s="158"/>
      <c r="H13" s="148"/>
      <c r="M13" s="4"/>
      <c r="N13" s="76"/>
      <c r="O13" s="77"/>
    </row>
    <row r="14" spans="1:15" ht="15" customHeight="1" x14ac:dyDescent="0.25">
      <c r="B14" s="15">
        <v>100</v>
      </c>
      <c r="C14" s="54" t="s">
        <v>14</v>
      </c>
      <c r="D14" s="55"/>
      <c r="E14" s="16">
        <v>0.3</v>
      </c>
      <c r="F14" s="50">
        <f>E14*$E$8</f>
        <v>3.15</v>
      </c>
      <c r="G14" s="161" t="s">
        <v>58</v>
      </c>
      <c r="H14" s="148"/>
      <c r="I14" s="76"/>
      <c r="M14" s="4"/>
      <c r="N14" s="76"/>
      <c r="O14" s="77"/>
    </row>
    <row r="15" spans="1:15" ht="15" customHeight="1" x14ac:dyDescent="0.25">
      <c r="B15" s="15">
        <v>200</v>
      </c>
      <c r="C15" s="14" t="s">
        <v>0</v>
      </c>
      <c r="D15" s="45"/>
      <c r="E15" s="16">
        <v>0.46</v>
      </c>
      <c r="F15" s="50">
        <f>E15*$E$8</f>
        <v>4.83</v>
      </c>
      <c r="G15" s="162"/>
      <c r="H15" s="148"/>
      <c r="I15" s="76"/>
      <c r="M15" s="4"/>
      <c r="N15" s="76"/>
      <c r="O15" s="77"/>
    </row>
    <row r="16" spans="1:15" ht="15" customHeight="1" x14ac:dyDescent="0.25">
      <c r="B16" s="15">
        <v>500</v>
      </c>
      <c r="C16" s="65" t="s">
        <v>1</v>
      </c>
      <c r="D16" s="62"/>
      <c r="E16" s="16">
        <v>0.01</v>
      </c>
      <c r="F16" s="50">
        <f>E16*$E$8</f>
        <v>0.105</v>
      </c>
      <c r="G16" s="163"/>
      <c r="H16" s="149"/>
      <c r="I16" s="76"/>
      <c r="M16" s="4"/>
      <c r="N16" s="76"/>
      <c r="O16" s="77"/>
    </row>
    <row r="17" spans="2:15" x14ac:dyDescent="0.25">
      <c r="B17" s="17"/>
      <c r="C17" s="18" t="s">
        <v>13</v>
      </c>
      <c r="D17" s="18"/>
      <c r="E17" s="19">
        <f>SUM(E12:E16)</f>
        <v>5.2066666666666661</v>
      </c>
      <c r="F17" s="51">
        <f>SUM(F12:F16)</f>
        <v>54.669999999999995</v>
      </c>
      <c r="G17" s="47"/>
      <c r="H17" s="20"/>
      <c r="I17" s="76"/>
      <c r="N17" s="76"/>
      <c r="O17" s="77"/>
    </row>
    <row r="18" spans="2:15" x14ac:dyDescent="0.25">
      <c r="B18" s="21"/>
      <c r="C18" s="22"/>
      <c r="D18" s="22"/>
      <c r="E18" s="23"/>
      <c r="F18" s="57"/>
      <c r="G18" s="61"/>
      <c r="H18" s="24"/>
      <c r="I18" s="76"/>
      <c r="N18" s="76"/>
      <c r="O18" s="77"/>
    </row>
    <row r="19" spans="2:15" ht="17.25" x14ac:dyDescent="0.25">
      <c r="B19" s="25" t="s">
        <v>19</v>
      </c>
      <c r="C19" s="18"/>
      <c r="D19" s="18"/>
      <c r="E19" s="26" t="s">
        <v>28</v>
      </c>
      <c r="F19" s="56" t="s">
        <v>8</v>
      </c>
      <c r="G19" s="58" t="s">
        <v>23</v>
      </c>
      <c r="H19" s="27" t="s">
        <v>12</v>
      </c>
      <c r="I19" s="76"/>
      <c r="N19" s="76"/>
      <c r="O19" s="77"/>
    </row>
    <row r="20" spans="2:15" ht="15.75" customHeight="1" x14ac:dyDescent="0.25">
      <c r="B20" s="15">
        <v>300</v>
      </c>
      <c r="C20" s="145" t="s">
        <v>53</v>
      </c>
      <c r="D20" s="146"/>
      <c r="E20" s="100">
        <v>1.1299999999999999</v>
      </c>
      <c r="F20" s="101">
        <f>E20*$E$8</f>
        <v>11.864999999999998</v>
      </c>
      <c r="G20" s="98" t="s">
        <v>50</v>
      </c>
      <c r="H20" s="153" t="s">
        <v>52</v>
      </c>
      <c r="M20" s="4"/>
      <c r="N20" s="76"/>
      <c r="O20" s="77"/>
    </row>
    <row r="21" spans="2:15" ht="15" customHeight="1" x14ac:dyDescent="0.25">
      <c r="B21" s="15">
        <v>600</v>
      </c>
      <c r="C21" s="14" t="s">
        <v>24</v>
      </c>
      <c r="D21" s="45"/>
      <c r="E21" s="100"/>
      <c r="F21" s="101"/>
      <c r="G21" s="99"/>
      <c r="H21" s="154"/>
      <c r="I21" s="76"/>
      <c r="M21" s="4"/>
      <c r="N21" s="76"/>
      <c r="O21" s="77"/>
    </row>
    <row r="22" spans="2:15" ht="15" customHeight="1" x14ac:dyDescent="0.25">
      <c r="B22" s="15"/>
      <c r="C22" s="14">
        <v>610</v>
      </c>
      <c r="D22" s="45" t="s">
        <v>2</v>
      </c>
      <c r="E22" s="100">
        <v>0.52</v>
      </c>
      <c r="F22" s="101">
        <f>E22*$E$8</f>
        <v>5.46</v>
      </c>
      <c r="G22" s="150" t="s">
        <v>51</v>
      </c>
      <c r="H22" s="154"/>
      <c r="I22" s="76"/>
      <c r="M22" s="4"/>
      <c r="N22" s="76"/>
      <c r="O22" s="77"/>
    </row>
    <row r="23" spans="2:15" x14ac:dyDescent="0.25">
      <c r="B23" s="15"/>
      <c r="C23" s="14">
        <v>620</v>
      </c>
      <c r="D23" s="45" t="s">
        <v>3</v>
      </c>
      <c r="E23" s="100">
        <v>0.38</v>
      </c>
      <c r="F23" s="101">
        <f>E23*$E$8</f>
        <v>3.99</v>
      </c>
      <c r="G23" s="151"/>
      <c r="H23" s="154"/>
      <c r="I23" s="76"/>
      <c r="M23" s="4"/>
      <c r="N23" s="76"/>
      <c r="O23" s="77"/>
    </row>
    <row r="24" spans="2:15" x14ac:dyDescent="0.25">
      <c r="B24" s="15"/>
      <c r="C24" s="14">
        <v>630</v>
      </c>
      <c r="D24" s="45" t="s">
        <v>4</v>
      </c>
      <c r="E24" s="100">
        <v>7.0000000000000007E-2</v>
      </c>
      <c r="F24" s="101">
        <f>E24*$E$8</f>
        <v>0.7350000000000001</v>
      </c>
      <c r="G24" s="151"/>
      <c r="H24" s="154"/>
      <c r="I24" s="76"/>
      <c r="M24" s="4"/>
      <c r="N24" s="76"/>
      <c r="O24" s="77"/>
    </row>
    <row r="25" spans="2:15" x14ac:dyDescent="0.25">
      <c r="B25" s="15">
        <v>700</v>
      </c>
      <c r="C25" s="145" t="s">
        <v>30</v>
      </c>
      <c r="D25" s="146"/>
      <c r="E25" s="100">
        <v>0.01</v>
      </c>
      <c r="F25" s="101">
        <f>E25*$E$8</f>
        <v>0.105</v>
      </c>
      <c r="G25" s="105" t="s">
        <v>50</v>
      </c>
      <c r="H25" s="154"/>
      <c r="I25" s="76"/>
      <c r="M25" s="4"/>
      <c r="N25" s="76"/>
      <c r="O25" s="77"/>
    </row>
    <row r="26" spans="2:15" ht="15.75" thickBot="1" x14ac:dyDescent="0.3">
      <c r="B26" s="28"/>
      <c r="C26" s="29" t="s">
        <v>16</v>
      </c>
      <c r="D26" s="29"/>
      <c r="E26" s="102">
        <f>SUM(E20:E25)</f>
        <v>2.1099999999999994</v>
      </c>
      <c r="F26" s="103">
        <f>SUM(F20:F25)</f>
        <v>22.154999999999998</v>
      </c>
      <c r="G26" s="48"/>
      <c r="H26" s="30"/>
      <c r="I26" s="76"/>
      <c r="N26" s="76"/>
      <c r="O26" s="77"/>
    </row>
    <row r="27" spans="2:15" ht="17.25" customHeight="1" x14ac:dyDescent="0.25">
      <c r="B27" s="31"/>
      <c r="C27" s="9"/>
      <c r="D27" s="9"/>
      <c r="E27" s="32"/>
      <c r="F27" s="33"/>
      <c r="G27" s="34"/>
      <c r="I27" s="76"/>
    </row>
    <row r="28" spans="2:15" x14ac:dyDescent="0.25">
      <c r="B28" s="155" t="s">
        <v>20</v>
      </c>
      <c r="C28" s="155"/>
      <c r="D28" s="155"/>
      <c r="E28" s="32">
        <f>E26+E17</f>
        <v>7.3166666666666655</v>
      </c>
      <c r="F28" s="35">
        <f>ROUND(F26+F17,2)</f>
        <v>76.83</v>
      </c>
      <c r="G28" s="36"/>
    </row>
    <row r="29" spans="2:15" x14ac:dyDescent="0.25">
      <c r="B29" s="31" t="s">
        <v>9</v>
      </c>
      <c r="C29" s="63"/>
      <c r="D29" s="37">
        <v>0.2</v>
      </c>
      <c r="E29" s="96">
        <f>E28*D29</f>
        <v>1.4633333333333332</v>
      </c>
      <c r="F29" s="33">
        <f>ROUND(F28*D29,2)</f>
        <v>15.37</v>
      </c>
    </row>
    <row r="30" spans="2:15" x14ac:dyDescent="0.25">
      <c r="B30" s="9" t="s">
        <v>17</v>
      </c>
      <c r="C30" s="9"/>
      <c r="D30" s="9"/>
      <c r="E30" s="32">
        <f>E29+E28</f>
        <v>8.7799999999999994</v>
      </c>
      <c r="F30" s="33">
        <f>F29+F28</f>
        <v>92.2</v>
      </c>
      <c r="G30" s="34"/>
    </row>
    <row r="31" spans="2:15" x14ac:dyDescent="0.25">
      <c r="B31" s="9" t="s">
        <v>25</v>
      </c>
      <c r="C31" s="9"/>
      <c r="D31" s="9"/>
      <c r="E31" s="38"/>
      <c r="F31" s="33">
        <f>F28*G31</f>
        <v>921.96</v>
      </c>
      <c r="G31" s="39">
        <v>12</v>
      </c>
      <c r="H31" s="40" t="s">
        <v>21</v>
      </c>
    </row>
    <row r="32" spans="2:15" ht="15.75" thickBot="1" x14ac:dyDescent="0.3">
      <c r="B32" s="9" t="s">
        <v>26</v>
      </c>
      <c r="C32" s="9"/>
      <c r="D32" s="9"/>
      <c r="E32" s="41"/>
      <c r="F32" s="42">
        <f>F30*G32</f>
        <v>1106.4000000000001</v>
      </c>
      <c r="G32" s="43">
        <v>12</v>
      </c>
      <c r="H32" s="44" t="s">
        <v>21</v>
      </c>
    </row>
    <row r="33" spans="2:8" ht="15.75" x14ac:dyDescent="0.25">
      <c r="B33" s="156"/>
      <c r="C33" s="156"/>
      <c r="D33" s="156"/>
      <c r="E33" s="156"/>
      <c r="F33" s="156"/>
      <c r="G33" s="64"/>
      <c r="H33" s="2"/>
    </row>
    <row r="34" spans="2:8" ht="54" customHeight="1" x14ac:dyDescent="0.25">
      <c r="B34" s="152" t="s">
        <v>49</v>
      </c>
      <c r="C34" s="152"/>
      <c r="D34" s="152"/>
      <c r="E34" s="152"/>
      <c r="F34" s="152"/>
      <c r="G34" s="152"/>
      <c r="H34" s="152"/>
    </row>
    <row r="35" spans="2:8" ht="15.75" x14ac:dyDescent="0.25">
      <c r="B35" s="97"/>
      <c r="C35" s="2"/>
      <c r="D35" s="2"/>
      <c r="E35" s="2"/>
      <c r="F35" s="2"/>
      <c r="G35" s="2"/>
      <c r="H35" s="2"/>
    </row>
    <row r="36" spans="2:8" ht="15.75" x14ac:dyDescent="0.25">
      <c r="B36" s="2"/>
      <c r="C36" s="2"/>
      <c r="D36" s="2"/>
      <c r="E36" s="2"/>
      <c r="F36" s="2"/>
      <c r="G36" s="2"/>
      <c r="H36" s="2"/>
    </row>
    <row r="37" spans="2:8" x14ac:dyDescent="0.25">
      <c r="B37" s="10" t="s">
        <v>5</v>
      </c>
      <c r="C37" s="10"/>
      <c r="D37" s="10"/>
      <c r="E37" s="10" t="s">
        <v>7</v>
      </c>
    </row>
    <row r="39" spans="2:8" x14ac:dyDescent="0.25">
      <c r="B39" s="60" t="s">
        <v>6</v>
      </c>
      <c r="C39" s="60"/>
      <c r="D39" s="60"/>
      <c r="E39" s="60" t="s">
        <v>6</v>
      </c>
      <c r="F39" s="60"/>
      <c r="G39" s="60"/>
    </row>
    <row r="40" spans="2:8" ht="15.75" x14ac:dyDescent="0.25">
      <c r="B40" s="2"/>
      <c r="C40" s="2"/>
      <c r="D40" s="2"/>
      <c r="E40" s="2"/>
      <c r="F40" s="2"/>
      <c r="G40" s="2"/>
      <c r="H40" s="2"/>
    </row>
  </sheetData>
  <mergeCells count="12">
    <mergeCell ref="A3:H3"/>
    <mergeCell ref="C13:D13"/>
    <mergeCell ref="G14:G16"/>
    <mergeCell ref="C20:D20"/>
    <mergeCell ref="C25:D25"/>
    <mergeCell ref="H12:H16"/>
    <mergeCell ref="G22:G24"/>
    <mergeCell ref="B34:H34"/>
    <mergeCell ref="H20:H25"/>
    <mergeCell ref="B28:D28"/>
    <mergeCell ref="B33:F33"/>
    <mergeCell ref="G12:G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tabSelected="1" zoomScaleNormal="100" workbookViewId="0">
      <selection activeCell="X9" sqref="X9"/>
    </sheetView>
  </sheetViews>
  <sheetFormatPr defaultRowHeight="15" x14ac:dyDescent="0.25"/>
  <cols>
    <col min="1" max="1" width="9.140625" style="85" customWidth="1"/>
    <col min="2" max="2" width="7.85546875" style="85" customWidth="1"/>
    <col min="3" max="3" width="14.7109375" style="85" customWidth="1"/>
    <col min="4" max="4" width="14.28515625" style="85" customWidth="1"/>
    <col min="5" max="7" width="14.7109375" style="85" customWidth="1"/>
    <col min="8" max="10" width="9.140625" style="85"/>
    <col min="11" max="11" width="11" style="85" customWidth="1"/>
    <col min="12" max="16384" width="9.140625" style="85"/>
  </cols>
  <sheetData>
    <row r="1" spans="1:16" x14ac:dyDescent="0.25">
      <c r="A1" s="79"/>
      <c r="B1" s="79"/>
      <c r="C1" s="79"/>
      <c r="D1" s="79"/>
      <c r="E1" s="79"/>
      <c r="F1" s="79"/>
      <c r="G1" s="80"/>
    </row>
    <row r="2" spans="1:16" x14ac:dyDescent="0.25">
      <c r="A2" s="79"/>
      <c r="B2" s="79"/>
      <c r="C2" s="79"/>
      <c r="D2" s="79"/>
      <c r="E2" s="79"/>
      <c r="F2" s="81"/>
      <c r="G2" s="82"/>
    </row>
    <row r="3" spans="1:16" x14ac:dyDescent="0.25">
      <c r="A3" s="79"/>
      <c r="B3" s="79"/>
      <c r="C3" s="79"/>
      <c r="D3" s="79"/>
      <c r="E3" s="79"/>
      <c r="F3" s="81"/>
      <c r="G3" s="82"/>
      <c r="K3" s="93" t="s">
        <v>10</v>
      </c>
      <c r="L3" s="93" t="s">
        <v>45</v>
      </c>
      <c r="M3" s="94"/>
    </row>
    <row r="4" spans="1:16" ht="18.75" x14ac:dyDescent="0.3">
      <c r="A4" s="106"/>
      <c r="B4" s="107" t="s">
        <v>54</v>
      </c>
      <c r="C4" s="106"/>
      <c r="D4" s="106"/>
      <c r="E4" s="81"/>
      <c r="F4" s="108" t="str">
        <f>'Lisa 3'!D6</f>
        <v>Võru tn 12, Põlva linn</v>
      </c>
      <c r="G4" s="106"/>
      <c r="H4" s="109"/>
      <c r="I4" s="109"/>
      <c r="J4" s="109"/>
      <c r="K4" s="110" t="s">
        <v>61</v>
      </c>
      <c r="L4" s="111">
        <v>10.5</v>
      </c>
      <c r="M4" s="112">
        <f>L4/$L$5</f>
        <v>4.3980899723548633E-3</v>
      </c>
      <c r="N4" s="113"/>
      <c r="O4" s="95"/>
    </row>
    <row r="5" spans="1:16" x14ac:dyDescent="0.25">
      <c r="A5" s="106"/>
      <c r="B5" s="106"/>
      <c r="C5" s="106"/>
      <c r="D5" s="106"/>
      <c r="E5" s="106"/>
      <c r="F5" s="114"/>
      <c r="G5" s="106"/>
      <c r="H5" s="109"/>
      <c r="I5" s="109"/>
      <c r="J5" s="109"/>
      <c r="K5" s="130" t="s">
        <v>46</v>
      </c>
      <c r="L5" s="131">
        <v>2387.4</v>
      </c>
      <c r="M5" s="130"/>
      <c r="N5" s="115"/>
      <c r="O5" s="95"/>
    </row>
    <row r="6" spans="1:16" x14ac:dyDescent="0.25">
      <c r="A6" s="106"/>
      <c r="B6" s="116" t="s">
        <v>31</v>
      </c>
      <c r="C6" s="117"/>
      <c r="D6" s="118"/>
      <c r="E6" s="119">
        <v>44075</v>
      </c>
      <c r="F6" s="120"/>
      <c r="G6" s="106"/>
      <c r="H6" s="109"/>
      <c r="I6" s="109"/>
      <c r="J6" s="109"/>
      <c r="K6" s="109"/>
      <c r="L6" s="109"/>
      <c r="M6" s="133"/>
      <c r="N6" s="121"/>
      <c r="O6" s="89"/>
    </row>
    <row r="7" spans="1:16" x14ac:dyDescent="0.25">
      <c r="A7" s="106"/>
      <c r="B7" s="122" t="s">
        <v>32</v>
      </c>
      <c r="C7" s="123"/>
      <c r="D7" s="124"/>
      <c r="E7" s="125">
        <v>60</v>
      </c>
      <c r="F7" s="126" t="s">
        <v>21</v>
      </c>
      <c r="G7" s="106"/>
      <c r="H7" s="109"/>
      <c r="I7" s="109"/>
      <c r="J7" s="109"/>
      <c r="K7" s="109"/>
      <c r="L7" s="109"/>
      <c r="M7" s="133"/>
      <c r="N7" s="127"/>
      <c r="O7" s="91"/>
    </row>
    <row r="8" spans="1:16" x14ac:dyDescent="0.25">
      <c r="A8" s="106"/>
      <c r="B8" s="122" t="s">
        <v>33</v>
      </c>
      <c r="C8" s="123"/>
      <c r="D8" s="128">
        <f>E6-1</f>
        <v>44074</v>
      </c>
      <c r="E8" s="129">
        <v>677956.64999999769</v>
      </c>
      <c r="F8" s="126" t="s">
        <v>34</v>
      </c>
      <c r="G8" s="106"/>
      <c r="H8" s="109"/>
      <c r="I8" s="109"/>
      <c r="J8" s="109"/>
      <c r="K8" s="135"/>
      <c r="L8" s="135"/>
      <c r="M8" s="127"/>
      <c r="N8" s="127"/>
      <c r="O8" s="91"/>
    </row>
    <row r="9" spans="1:16" x14ac:dyDescent="0.25">
      <c r="A9" s="106"/>
      <c r="B9" s="122" t="s">
        <v>33</v>
      </c>
      <c r="C9" s="123"/>
      <c r="D9" s="128">
        <f>EDATE(D8,E7)</f>
        <v>45900</v>
      </c>
      <c r="E9" s="129">
        <v>375017.24999999773</v>
      </c>
      <c r="F9" s="126" t="s">
        <v>34</v>
      </c>
      <c r="G9" s="106"/>
      <c r="H9" s="109"/>
      <c r="I9" s="109"/>
      <c r="J9" s="109"/>
      <c r="K9" s="135"/>
      <c r="L9" s="135"/>
      <c r="M9" s="127"/>
      <c r="N9" s="127"/>
      <c r="O9" s="91"/>
    </row>
    <row r="10" spans="1:16" x14ac:dyDescent="0.25">
      <c r="A10" s="106"/>
      <c r="B10" s="122" t="s">
        <v>35</v>
      </c>
      <c r="C10" s="123"/>
      <c r="D10" s="124"/>
      <c r="E10" s="132">
        <f>M4</f>
        <v>4.3980899723548633E-3</v>
      </c>
      <c r="F10" s="126"/>
      <c r="G10" s="106"/>
      <c r="H10" s="109"/>
      <c r="I10" s="109"/>
      <c r="J10" s="109"/>
      <c r="K10" s="135"/>
      <c r="L10" s="135"/>
      <c r="M10" s="127"/>
      <c r="N10" s="133"/>
      <c r="O10" s="92"/>
    </row>
    <row r="11" spans="1:16" x14ac:dyDescent="0.25">
      <c r="A11" s="106"/>
      <c r="B11" s="122" t="s">
        <v>36</v>
      </c>
      <c r="C11" s="123"/>
      <c r="D11" s="124"/>
      <c r="E11" s="134">
        <f>ROUND(E8*E10,2)</f>
        <v>2981.71</v>
      </c>
      <c r="F11" s="126" t="s">
        <v>34</v>
      </c>
      <c r="G11" s="106"/>
      <c r="H11" s="109"/>
      <c r="I11" s="109"/>
      <c r="J11" s="109"/>
      <c r="K11" s="135"/>
      <c r="L11" s="135"/>
      <c r="M11" s="127"/>
      <c r="N11" s="133"/>
      <c r="O11" s="92"/>
    </row>
    <row r="12" spans="1:16" x14ac:dyDescent="0.25">
      <c r="A12" s="106"/>
      <c r="B12" s="122" t="s">
        <v>37</v>
      </c>
      <c r="C12" s="123"/>
      <c r="D12" s="124"/>
      <c r="E12" s="134">
        <f>ROUND(E9*E10,2)</f>
        <v>1649.36</v>
      </c>
      <c r="F12" s="126" t="s">
        <v>34</v>
      </c>
      <c r="G12" s="106"/>
      <c r="H12" s="109"/>
      <c r="I12" s="109"/>
      <c r="J12" s="109"/>
      <c r="K12" s="135"/>
      <c r="L12" s="135"/>
      <c r="M12" s="127"/>
      <c r="N12" s="127"/>
      <c r="O12" s="91"/>
      <c r="P12" s="92"/>
    </row>
    <row r="13" spans="1:16" x14ac:dyDescent="0.25">
      <c r="A13" s="106"/>
      <c r="B13" s="136" t="s">
        <v>60</v>
      </c>
      <c r="C13" s="137"/>
      <c r="D13" s="138"/>
      <c r="E13" s="139">
        <v>3.5000000000000003E-2</v>
      </c>
      <c r="F13" s="140"/>
      <c r="G13" s="106"/>
      <c r="H13" s="109"/>
      <c r="I13" s="109"/>
      <c r="J13" s="109"/>
      <c r="K13" s="135"/>
      <c r="L13" s="135"/>
      <c r="M13" s="127"/>
      <c r="N13" s="127"/>
      <c r="O13" s="91"/>
      <c r="P13" s="92"/>
    </row>
    <row r="14" spans="1:16" x14ac:dyDescent="0.25">
      <c r="A14" s="106"/>
      <c r="B14" s="125"/>
      <c r="C14" s="123"/>
      <c r="D14" s="109"/>
      <c r="E14" s="141"/>
      <c r="F14" s="125"/>
      <c r="G14" s="106"/>
      <c r="H14" s="109"/>
      <c r="I14" s="109"/>
      <c r="J14" s="109"/>
      <c r="K14" s="135"/>
      <c r="L14" s="135"/>
      <c r="M14" s="127"/>
      <c r="N14" s="127"/>
      <c r="O14" s="91"/>
      <c r="P14" s="92"/>
    </row>
    <row r="15" spans="1:16" x14ac:dyDescent="0.25">
      <c r="A15" s="109"/>
      <c r="B15" s="109"/>
      <c r="C15" s="109"/>
      <c r="D15" s="109"/>
      <c r="E15" s="109"/>
      <c r="F15" s="109"/>
      <c r="G15" s="109"/>
      <c r="H15" s="109"/>
      <c r="I15" s="109"/>
      <c r="J15" s="109"/>
      <c r="K15" s="135"/>
      <c r="L15" s="135"/>
      <c r="M15" s="127"/>
      <c r="N15" s="127"/>
      <c r="O15" s="91"/>
      <c r="P15" s="92"/>
    </row>
    <row r="16" spans="1:16" ht="15.75" thickBot="1" x14ac:dyDescent="0.3">
      <c r="A16" s="142" t="s">
        <v>38</v>
      </c>
      <c r="B16" s="142" t="s">
        <v>39</v>
      </c>
      <c r="C16" s="142" t="s">
        <v>40</v>
      </c>
      <c r="D16" s="142" t="s">
        <v>41</v>
      </c>
      <c r="E16" s="142" t="s">
        <v>42</v>
      </c>
      <c r="F16" s="142" t="s">
        <v>43</v>
      </c>
      <c r="G16" s="142" t="s">
        <v>44</v>
      </c>
      <c r="H16" s="109"/>
      <c r="I16" s="109"/>
      <c r="J16" s="109"/>
      <c r="K16" s="135"/>
      <c r="L16" s="135"/>
      <c r="M16" s="127"/>
      <c r="N16" s="127"/>
      <c r="O16" s="91"/>
      <c r="P16" s="92"/>
    </row>
    <row r="17" spans="1:16" x14ac:dyDescent="0.25">
      <c r="A17" s="143">
        <f>E6</f>
        <v>44075</v>
      </c>
      <c r="B17" s="81">
        <v>1</v>
      </c>
      <c r="C17" s="114">
        <f>E11</f>
        <v>2981.71</v>
      </c>
      <c r="D17" s="144">
        <f>ROUND(IPMT($E$13/12,B17,$E$7,-$E$11,$E$12,0),2)</f>
        <v>8.6999999999999993</v>
      </c>
      <c r="E17" s="144">
        <f>ROUND(PPMT($E$13/12,B17,$E$7,-$E$11,$E$12,0),2)</f>
        <v>20.350000000000001</v>
      </c>
      <c r="F17" s="144">
        <f>ROUND(PMT($E$13/12,E7,-E11,E12),2)</f>
        <v>29.05</v>
      </c>
      <c r="G17" s="144">
        <f>C17-E17</f>
        <v>2961.36</v>
      </c>
      <c r="H17" s="109"/>
      <c r="I17" s="109"/>
      <c r="J17" s="109"/>
      <c r="K17" s="90"/>
      <c r="L17" s="90"/>
      <c r="M17" s="91"/>
      <c r="N17" s="127"/>
      <c r="O17" s="91"/>
      <c r="P17" s="92"/>
    </row>
    <row r="18" spans="1:16" x14ac:dyDescent="0.25">
      <c r="A18" s="143">
        <f>EDATE(A17,1)</f>
        <v>44105</v>
      </c>
      <c r="B18" s="81">
        <v>2</v>
      </c>
      <c r="C18" s="114">
        <f>G17</f>
        <v>2961.36</v>
      </c>
      <c r="D18" s="144">
        <f t="shared" ref="D18:D75" si="0">ROUND(C18*$E$13/12,2)</f>
        <v>8.64</v>
      </c>
      <c r="E18" s="144">
        <f>F18-D18</f>
        <v>20.41</v>
      </c>
      <c r="F18" s="144">
        <f>F17</f>
        <v>29.05</v>
      </c>
      <c r="G18" s="144">
        <f t="shared" ref="G18:G75" si="1">C18-E18</f>
        <v>2940.9500000000003</v>
      </c>
      <c r="H18" s="109"/>
      <c r="I18" s="109"/>
      <c r="J18" s="109"/>
      <c r="K18" s="90"/>
      <c r="L18" s="90"/>
      <c r="M18" s="91"/>
      <c r="N18" s="127"/>
      <c r="O18" s="91"/>
      <c r="P18" s="92"/>
    </row>
    <row r="19" spans="1:16" x14ac:dyDescent="0.25">
      <c r="A19" s="143">
        <f>EDATE(A18,1)</f>
        <v>44136</v>
      </c>
      <c r="B19" s="81">
        <v>3</v>
      </c>
      <c r="C19" s="114">
        <f>G18</f>
        <v>2940.9500000000003</v>
      </c>
      <c r="D19" s="144">
        <f t="shared" si="0"/>
        <v>8.58</v>
      </c>
      <c r="E19" s="144">
        <f>F19-D19</f>
        <v>20.47</v>
      </c>
      <c r="F19" s="144">
        <f t="shared" ref="F19:F76" si="2">F18</f>
        <v>29.05</v>
      </c>
      <c r="G19" s="144">
        <f t="shared" si="1"/>
        <v>2920.4800000000005</v>
      </c>
      <c r="H19" s="109"/>
      <c r="I19" s="109"/>
      <c r="J19" s="109"/>
      <c r="K19" s="90"/>
      <c r="L19" s="90"/>
      <c r="M19" s="91"/>
      <c r="N19" s="127"/>
      <c r="O19" s="91"/>
      <c r="P19" s="92"/>
    </row>
    <row r="20" spans="1:16" x14ac:dyDescent="0.25">
      <c r="A20" s="143">
        <f t="shared" ref="A20:A76" si="3">EDATE(A19,1)</f>
        <v>44166</v>
      </c>
      <c r="B20" s="81">
        <v>4</v>
      </c>
      <c r="C20" s="114">
        <f t="shared" ref="C20:C75" si="4">G19</f>
        <v>2920.4800000000005</v>
      </c>
      <c r="D20" s="144">
        <f t="shared" si="0"/>
        <v>8.52</v>
      </c>
      <c r="E20" s="144">
        <f t="shared" ref="E20:E75" si="5">F20-D20</f>
        <v>20.53</v>
      </c>
      <c r="F20" s="144">
        <f t="shared" si="2"/>
        <v>29.05</v>
      </c>
      <c r="G20" s="144">
        <f t="shared" si="1"/>
        <v>2899.9500000000003</v>
      </c>
      <c r="H20" s="109"/>
      <c r="I20" s="109"/>
      <c r="J20" s="109"/>
      <c r="K20" s="90"/>
      <c r="L20" s="90"/>
      <c r="M20" s="91"/>
      <c r="N20" s="127"/>
      <c r="O20" s="91"/>
      <c r="P20" s="92"/>
    </row>
    <row r="21" spans="1:16" x14ac:dyDescent="0.25">
      <c r="A21" s="86">
        <f t="shared" si="3"/>
        <v>44197</v>
      </c>
      <c r="B21" s="87">
        <v>5</v>
      </c>
      <c r="C21" s="83">
        <f t="shared" si="4"/>
        <v>2899.9500000000003</v>
      </c>
      <c r="D21" s="88">
        <f t="shared" si="0"/>
        <v>8.4600000000000009</v>
      </c>
      <c r="E21" s="88">
        <f t="shared" si="5"/>
        <v>20.59</v>
      </c>
      <c r="F21" s="88">
        <f t="shared" si="2"/>
        <v>29.05</v>
      </c>
      <c r="G21" s="88">
        <f t="shared" si="1"/>
        <v>2879.36</v>
      </c>
      <c r="K21" s="90"/>
      <c r="L21" s="90"/>
      <c r="M21" s="91"/>
      <c r="N21" s="91"/>
      <c r="O21" s="91"/>
      <c r="P21" s="92"/>
    </row>
    <row r="22" spans="1:16" x14ac:dyDescent="0.25">
      <c r="A22" s="86">
        <f t="shared" si="3"/>
        <v>44228</v>
      </c>
      <c r="B22" s="87">
        <v>6</v>
      </c>
      <c r="C22" s="83">
        <f t="shared" si="4"/>
        <v>2879.36</v>
      </c>
      <c r="D22" s="88">
        <f t="shared" si="0"/>
        <v>8.4</v>
      </c>
      <c r="E22" s="88">
        <f t="shared" si="5"/>
        <v>20.65</v>
      </c>
      <c r="F22" s="88">
        <f t="shared" si="2"/>
        <v>29.05</v>
      </c>
      <c r="G22" s="88">
        <f t="shared" si="1"/>
        <v>2858.71</v>
      </c>
      <c r="K22" s="90"/>
      <c r="L22" s="90"/>
      <c r="M22" s="91"/>
      <c r="N22" s="91"/>
      <c r="O22" s="91"/>
      <c r="P22" s="92"/>
    </row>
    <row r="23" spans="1:16" x14ac:dyDescent="0.25">
      <c r="A23" s="86">
        <f t="shared" si="3"/>
        <v>44256</v>
      </c>
      <c r="B23" s="87">
        <v>7</v>
      </c>
      <c r="C23" s="83">
        <f t="shared" si="4"/>
        <v>2858.71</v>
      </c>
      <c r="D23" s="88">
        <f t="shared" si="0"/>
        <v>8.34</v>
      </c>
      <c r="E23" s="88">
        <f t="shared" si="5"/>
        <v>20.71</v>
      </c>
      <c r="F23" s="88">
        <f t="shared" si="2"/>
        <v>29.05</v>
      </c>
      <c r="G23" s="88">
        <f t="shared" si="1"/>
        <v>2838</v>
      </c>
      <c r="K23" s="84"/>
      <c r="L23" s="84"/>
      <c r="M23" s="84"/>
      <c r="N23" s="91"/>
      <c r="O23" s="91"/>
      <c r="P23" s="92"/>
    </row>
    <row r="24" spans="1:16" x14ac:dyDescent="0.25">
      <c r="A24" s="86">
        <f>EDATE(A23,1)</f>
        <v>44287</v>
      </c>
      <c r="B24" s="87">
        <v>8</v>
      </c>
      <c r="C24" s="83">
        <f t="shared" si="4"/>
        <v>2838</v>
      </c>
      <c r="D24" s="88">
        <f t="shared" si="0"/>
        <v>8.2799999999999994</v>
      </c>
      <c r="E24" s="88">
        <f t="shared" si="5"/>
        <v>20.770000000000003</v>
      </c>
      <c r="F24" s="88">
        <f t="shared" si="2"/>
        <v>29.05</v>
      </c>
      <c r="G24" s="88">
        <f t="shared" si="1"/>
        <v>2817.23</v>
      </c>
      <c r="N24" s="91"/>
      <c r="O24" s="91"/>
      <c r="P24" s="92"/>
    </row>
    <row r="25" spans="1:16" x14ac:dyDescent="0.25">
      <c r="A25" s="86">
        <f t="shared" si="3"/>
        <v>44317</v>
      </c>
      <c r="B25" s="87">
        <v>9</v>
      </c>
      <c r="C25" s="83">
        <f t="shared" si="4"/>
        <v>2817.23</v>
      </c>
      <c r="D25" s="88">
        <f t="shared" si="0"/>
        <v>8.2200000000000006</v>
      </c>
      <c r="E25" s="88">
        <f t="shared" si="5"/>
        <v>20.83</v>
      </c>
      <c r="F25" s="88">
        <f t="shared" si="2"/>
        <v>29.05</v>
      </c>
      <c r="G25" s="88">
        <f t="shared" si="1"/>
        <v>2796.4</v>
      </c>
      <c r="N25" s="91"/>
      <c r="O25" s="91"/>
      <c r="P25" s="92"/>
    </row>
    <row r="26" spans="1:16" x14ac:dyDescent="0.25">
      <c r="A26" s="86">
        <f t="shared" si="3"/>
        <v>44348</v>
      </c>
      <c r="B26" s="87">
        <v>10</v>
      </c>
      <c r="C26" s="83">
        <f t="shared" si="4"/>
        <v>2796.4</v>
      </c>
      <c r="D26" s="88">
        <f t="shared" si="0"/>
        <v>8.16</v>
      </c>
      <c r="E26" s="88">
        <f t="shared" si="5"/>
        <v>20.89</v>
      </c>
      <c r="F26" s="88">
        <f t="shared" si="2"/>
        <v>29.05</v>
      </c>
      <c r="G26" s="88">
        <f t="shared" si="1"/>
        <v>2775.51</v>
      </c>
      <c r="N26" s="91"/>
      <c r="O26" s="91"/>
      <c r="P26" s="92"/>
    </row>
    <row r="27" spans="1:16" x14ac:dyDescent="0.25">
      <c r="A27" s="86">
        <f t="shared" si="3"/>
        <v>44378</v>
      </c>
      <c r="B27" s="87">
        <v>11</v>
      </c>
      <c r="C27" s="83">
        <f t="shared" si="4"/>
        <v>2775.51</v>
      </c>
      <c r="D27" s="88">
        <f t="shared" si="0"/>
        <v>8.1</v>
      </c>
      <c r="E27" s="88">
        <f t="shared" si="5"/>
        <v>20.950000000000003</v>
      </c>
      <c r="F27" s="88">
        <f t="shared" si="2"/>
        <v>29.05</v>
      </c>
      <c r="G27" s="88">
        <f t="shared" si="1"/>
        <v>2754.5600000000004</v>
      </c>
      <c r="N27" s="84"/>
      <c r="O27" s="84"/>
      <c r="P27" s="84"/>
    </row>
    <row r="28" spans="1:16" x14ac:dyDescent="0.25">
      <c r="A28" s="86">
        <f t="shared" si="3"/>
        <v>44409</v>
      </c>
      <c r="B28" s="87">
        <v>12</v>
      </c>
      <c r="C28" s="83">
        <f t="shared" si="4"/>
        <v>2754.5600000000004</v>
      </c>
      <c r="D28" s="88">
        <f t="shared" si="0"/>
        <v>8.0299999999999994</v>
      </c>
      <c r="E28" s="88">
        <f t="shared" si="5"/>
        <v>21.020000000000003</v>
      </c>
      <c r="F28" s="88">
        <f t="shared" si="2"/>
        <v>29.05</v>
      </c>
      <c r="G28" s="88">
        <f t="shared" si="1"/>
        <v>2733.5400000000004</v>
      </c>
    </row>
    <row r="29" spans="1:16" x14ac:dyDescent="0.25">
      <c r="A29" s="86">
        <f t="shared" si="3"/>
        <v>44440</v>
      </c>
      <c r="B29" s="87">
        <v>13</v>
      </c>
      <c r="C29" s="83">
        <f t="shared" si="4"/>
        <v>2733.5400000000004</v>
      </c>
      <c r="D29" s="88">
        <f t="shared" si="0"/>
        <v>7.97</v>
      </c>
      <c r="E29" s="88">
        <f t="shared" si="5"/>
        <v>21.080000000000002</v>
      </c>
      <c r="F29" s="88">
        <f t="shared" si="2"/>
        <v>29.05</v>
      </c>
      <c r="G29" s="88">
        <f t="shared" si="1"/>
        <v>2712.4600000000005</v>
      </c>
    </row>
    <row r="30" spans="1:16" x14ac:dyDescent="0.25">
      <c r="A30" s="86">
        <f t="shared" si="3"/>
        <v>44470</v>
      </c>
      <c r="B30" s="87">
        <v>14</v>
      </c>
      <c r="C30" s="83">
        <f t="shared" si="4"/>
        <v>2712.4600000000005</v>
      </c>
      <c r="D30" s="88">
        <f t="shared" si="0"/>
        <v>7.91</v>
      </c>
      <c r="E30" s="88">
        <f t="shared" si="5"/>
        <v>21.14</v>
      </c>
      <c r="F30" s="88">
        <f t="shared" si="2"/>
        <v>29.05</v>
      </c>
      <c r="G30" s="88">
        <f t="shared" si="1"/>
        <v>2691.3200000000006</v>
      </c>
    </row>
    <row r="31" spans="1:16" x14ac:dyDescent="0.25">
      <c r="A31" s="86">
        <f t="shared" si="3"/>
        <v>44501</v>
      </c>
      <c r="B31" s="87">
        <v>15</v>
      </c>
      <c r="C31" s="83">
        <f t="shared" si="4"/>
        <v>2691.3200000000006</v>
      </c>
      <c r="D31" s="88">
        <f t="shared" si="0"/>
        <v>7.85</v>
      </c>
      <c r="E31" s="88">
        <f t="shared" si="5"/>
        <v>21.200000000000003</v>
      </c>
      <c r="F31" s="88">
        <f t="shared" si="2"/>
        <v>29.05</v>
      </c>
      <c r="G31" s="88">
        <f t="shared" si="1"/>
        <v>2670.1200000000008</v>
      </c>
    </row>
    <row r="32" spans="1:16" x14ac:dyDescent="0.25">
      <c r="A32" s="86">
        <f t="shared" si="3"/>
        <v>44531</v>
      </c>
      <c r="B32" s="87">
        <v>16</v>
      </c>
      <c r="C32" s="83">
        <f t="shared" si="4"/>
        <v>2670.1200000000008</v>
      </c>
      <c r="D32" s="88">
        <f t="shared" si="0"/>
        <v>7.79</v>
      </c>
      <c r="E32" s="88">
        <f t="shared" si="5"/>
        <v>21.26</v>
      </c>
      <c r="F32" s="88">
        <f t="shared" si="2"/>
        <v>29.05</v>
      </c>
      <c r="G32" s="88">
        <f t="shared" si="1"/>
        <v>2648.8600000000006</v>
      </c>
    </row>
    <row r="33" spans="1:7" x14ac:dyDescent="0.25">
      <c r="A33" s="86">
        <f t="shared" si="3"/>
        <v>44562</v>
      </c>
      <c r="B33" s="87">
        <v>17</v>
      </c>
      <c r="C33" s="83">
        <f t="shared" si="4"/>
        <v>2648.8600000000006</v>
      </c>
      <c r="D33" s="88">
        <f t="shared" si="0"/>
        <v>7.73</v>
      </c>
      <c r="E33" s="88">
        <f t="shared" si="5"/>
        <v>21.32</v>
      </c>
      <c r="F33" s="88">
        <f t="shared" si="2"/>
        <v>29.05</v>
      </c>
      <c r="G33" s="88">
        <f t="shared" si="1"/>
        <v>2627.5400000000004</v>
      </c>
    </row>
    <row r="34" spans="1:7" x14ac:dyDescent="0.25">
      <c r="A34" s="86">
        <f t="shared" si="3"/>
        <v>44593</v>
      </c>
      <c r="B34" s="87">
        <v>18</v>
      </c>
      <c r="C34" s="83">
        <f t="shared" si="4"/>
        <v>2627.5400000000004</v>
      </c>
      <c r="D34" s="88">
        <f t="shared" si="0"/>
        <v>7.66</v>
      </c>
      <c r="E34" s="88">
        <f t="shared" si="5"/>
        <v>21.39</v>
      </c>
      <c r="F34" s="88">
        <f t="shared" si="2"/>
        <v>29.05</v>
      </c>
      <c r="G34" s="88">
        <f t="shared" si="1"/>
        <v>2606.1500000000005</v>
      </c>
    </row>
    <row r="35" spans="1:7" x14ac:dyDescent="0.25">
      <c r="A35" s="86">
        <f t="shared" si="3"/>
        <v>44621</v>
      </c>
      <c r="B35" s="87">
        <v>19</v>
      </c>
      <c r="C35" s="83">
        <f t="shared" si="4"/>
        <v>2606.1500000000005</v>
      </c>
      <c r="D35" s="88">
        <f t="shared" si="0"/>
        <v>7.6</v>
      </c>
      <c r="E35" s="88">
        <f t="shared" si="5"/>
        <v>21.450000000000003</v>
      </c>
      <c r="F35" s="88">
        <f t="shared" si="2"/>
        <v>29.05</v>
      </c>
      <c r="G35" s="88">
        <f t="shared" si="1"/>
        <v>2584.7000000000007</v>
      </c>
    </row>
    <row r="36" spans="1:7" x14ac:dyDescent="0.25">
      <c r="A36" s="86">
        <f t="shared" si="3"/>
        <v>44652</v>
      </c>
      <c r="B36" s="87">
        <v>20</v>
      </c>
      <c r="C36" s="83">
        <f t="shared" si="4"/>
        <v>2584.7000000000007</v>
      </c>
      <c r="D36" s="88">
        <f t="shared" si="0"/>
        <v>7.54</v>
      </c>
      <c r="E36" s="88">
        <f t="shared" si="5"/>
        <v>21.51</v>
      </c>
      <c r="F36" s="88">
        <f t="shared" si="2"/>
        <v>29.05</v>
      </c>
      <c r="G36" s="88">
        <f t="shared" si="1"/>
        <v>2563.1900000000005</v>
      </c>
    </row>
    <row r="37" spans="1:7" x14ac:dyDescent="0.25">
      <c r="A37" s="86">
        <f t="shared" si="3"/>
        <v>44682</v>
      </c>
      <c r="B37" s="87">
        <v>21</v>
      </c>
      <c r="C37" s="83">
        <f t="shared" si="4"/>
        <v>2563.1900000000005</v>
      </c>
      <c r="D37" s="88">
        <f t="shared" si="0"/>
        <v>7.48</v>
      </c>
      <c r="E37" s="88">
        <f t="shared" si="5"/>
        <v>21.57</v>
      </c>
      <c r="F37" s="88">
        <f t="shared" si="2"/>
        <v>29.05</v>
      </c>
      <c r="G37" s="88">
        <f t="shared" si="1"/>
        <v>2541.6200000000003</v>
      </c>
    </row>
    <row r="38" spans="1:7" x14ac:dyDescent="0.25">
      <c r="A38" s="86">
        <f t="shared" si="3"/>
        <v>44713</v>
      </c>
      <c r="B38" s="87">
        <v>22</v>
      </c>
      <c r="C38" s="83">
        <f t="shared" si="4"/>
        <v>2541.6200000000003</v>
      </c>
      <c r="D38" s="88">
        <f t="shared" si="0"/>
        <v>7.41</v>
      </c>
      <c r="E38" s="88">
        <f t="shared" si="5"/>
        <v>21.64</v>
      </c>
      <c r="F38" s="88">
        <f t="shared" si="2"/>
        <v>29.05</v>
      </c>
      <c r="G38" s="88">
        <f t="shared" si="1"/>
        <v>2519.9800000000005</v>
      </c>
    </row>
    <row r="39" spans="1:7" x14ac:dyDescent="0.25">
      <c r="A39" s="86">
        <f t="shared" si="3"/>
        <v>44743</v>
      </c>
      <c r="B39" s="87">
        <v>23</v>
      </c>
      <c r="C39" s="83">
        <f t="shared" si="4"/>
        <v>2519.9800000000005</v>
      </c>
      <c r="D39" s="88">
        <f t="shared" si="0"/>
        <v>7.35</v>
      </c>
      <c r="E39" s="88">
        <f t="shared" si="5"/>
        <v>21.700000000000003</v>
      </c>
      <c r="F39" s="88">
        <f t="shared" si="2"/>
        <v>29.05</v>
      </c>
      <c r="G39" s="88">
        <f t="shared" si="1"/>
        <v>2498.2800000000007</v>
      </c>
    </row>
    <row r="40" spans="1:7" x14ac:dyDescent="0.25">
      <c r="A40" s="86">
        <f t="shared" si="3"/>
        <v>44774</v>
      </c>
      <c r="B40" s="87">
        <v>24</v>
      </c>
      <c r="C40" s="83">
        <f t="shared" si="4"/>
        <v>2498.2800000000007</v>
      </c>
      <c r="D40" s="88">
        <f t="shared" si="0"/>
        <v>7.29</v>
      </c>
      <c r="E40" s="88">
        <f t="shared" si="5"/>
        <v>21.76</v>
      </c>
      <c r="F40" s="88">
        <f t="shared" si="2"/>
        <v>29.05</v>
      </c>
      <c r="G40" s="88">
        <f t="shared" si="1"/>
        <v>2476.5200000000004</v>
      </c>
    </row>
    <row r="41" spans="1:7" x14ac:dyDescent="0.25">
      <c r="A41" s="86">
        <f t="shared" si="3"/>
        <v>44805</v>
      </c>
      <c r="B41" s="87">
        <v>25</v>
      </c>
      <c r="C41" s="83">
        <f t="shared" si="4"/>
        <v>2476.5200000000004</v>
      </c>
      <c r="D41" s="88">
        <f t="shared" si="0"/>
        <v>7.22</v>
      </c>
      <c r="E41" s="88">
        <f t="shared" si="5"/>
        <v>21.830000000000002</v>
      </c>
      <c r="F41" s="88">
        <f t="shared" si="2"/>
        <v>29.05</v>
      </c>
      <c r="G41" s="88">
        <f t="shared" si="1"/>
        <v>2454.6900000000005</v>
      </c>
    </row>
    <row r="42" spans="1:7" x14ac:dyDescent="0.25">
      <c r="A42" s="86">
        <f t="shared" si="3"/>
        <v>44835</v>
      </c>
      <c r="B42" s="87">
        <v>26</v>
      </c>
      <c r="C42" s="83">
        <f t="shared" si="4"/>
        <v>2454.6900000000005</v>
      </c>
      <c r="D42" s="88">
        <f t="shared" si="0"/>
        <v>7.16</v>
      </c>
      <c r="E42" s="88">
        <f t="shared" si="5"/>
        <v>21.89</v>
      </c>
      <c r="F42" s="88">
        <f t="shared" si="2"/>
        <v>29.05</v>
      </c>
      <c r="G42" s="88">
        <f t="shared" si="1"/>
        <v>2432.8000000000006</v>
      </c>
    </row>
    <row r="43" spans="1:7" x14ac:dyDescent="0.25">
      <c r="A43" s="86">
        <f t="shared" si="3"/>
        <v>44866</v>
      </c>
      <c r="B43" s="87">
        <v>27</v>
      </c>
      <c r="C43" s="83">
        <f t="shared" si="4"/>
        <v>2432.8000000000006</v>
      </c>
      <c r="D43" s="88">
        <f t="shared" si="0"/>
        <v>7.1</v>
      </c>
      <c r="E43" s="88">
        <f t="shared" si="5"/>
        <v>21.950000000000003</v>
      </c>
      <c r="F43" s="88">
        <f t="shared" si="2"/>
        <v>29.05</v>
      </c>
      <c r="G43" s="88">
        <f t="shared" si="1"/>
        <v>2410.8500000000008</v>
      </c>
    </row>
    <row r="44" spans="1:7" x14ac:dyDescent="0.25">
      <c r="A44" s="86">
        <f t="shared" si="3"/>
        <v>44896</v>
      </c>
      <c r="B44" s="87">
        <v>28</v>
      </c>
      <c r="C44" s="83">
        <f t="shared" si="4"/>
        <v>2410.8500000000008</v>
      </c>
      <c r="D44" s="88">
        <f t="shared" si="0"/>
        <v>7.03</v>
      </c>
      <c r="E44" s="88">
        <f t="shared" si="5"/>
        <v>22.02</v>
      </c>
      <c r="F44" s="88">
        <f t="shared" si="2"/>
        <v>29.05</v>
      </c>
      <c r="G44" s="88">
        <f t="shared" si="1"/>
        <v>2388.8300000000008</v>
      </c>
    </row>
    <row r="45" spans="1:7" x14ac:dyDescent="0.25">
      <c r="A45" s="86">
        <f t="shared" si="3"/>
        <v>44927</v>
      </c>
      <c r="B45" s="87">
        <v>29</v>
      </c>
      <c r="C45" s="83">
        <f t="shared" si="4"/>
        <v>2388.8300000000008</v>
      </c>
      <c r="D45" s="88">
        <f t="shared" si="0"/>
        <v>6.97</v>
      </c>
      <c r="E45" s="88">
        <f t="shared" si="5"/>
        <v>22.080000000000002</v>
      </c>
      <c r="F45" s="88">
        <f t="shared" si="2"/>
        <v>29.05</v>
      </c>
      <c r="G45" s="88">
        <f t="shared" si="1"/>
        <v>2366.7500000000009</v>
      </c>
    </row>
    <row r="46" spans="1:7" x14ac:dyDescent="0.25">
      <c r="A46" s="86">
        <f t="shared" si="3"/>
        <v>44958</v>
      </c>
      <c r="B46" s="87">
        <v>30</v>
      </c>
      <c r="C46" s="83">
        <f t="shared" si="4"/>
        <v>2366.7500000000009</v>
      </c>
      <c r="D46" s="88">
        <f t="shared" si="0"/>
        <v>6.9</v>
      </c>
      <c r="E46" s="88">
        <f t="shared" si="5"/>
        <v>22.15</v>
      </c>
      <c r="F46" s="88">
        <f t="shared" si="2"/>
        <v>29.05</v>
      </c>
      <c r="G46" s="88">
        <f t="shared" si="1"/>
        <v>2344.6000000000008</v>
      </c>
    </row>
    <row r="47" spans="1:7" x14ac:dyDescent="0.25">
      <c r="A47" s="86">
        <f t="shared" si="3"/>
        <v>44986</v>
      </c>
      <c r="B47" s="87">
        <v>31</v>
      </c>
      <c r="C47" s="83">
        <f t="shared" si="4"/>
        <v>2344.6000000000008</v>
      </c>
      <c r="D47" s="88">
        <f t="shared" si="0"/>
        <v>6.84</v>
      </c>
      <c r="E47" s="88">
        <f t="shared" si="5"/>
        <v>22.21</v>
      </c>
      <c r="F47" s="88">
        <f t="shared" si="2"/>
        <v>29.05</v>
      </c>
      <c r="G47" s="88">
        <f t="shared" si="1"/>
        <v>2322.3900000000008</v>
      </c>
    </row>
    <row r="48" spans="1:7" x14ac:dyDescent="0.25">
      <c r="A48" s="86">
        <f t="shared" si="3"/>
        <v>45017</v>
      </c>
      <c r="B48" s="87">
        <v>32</v>
      </c>
      <c r="C48" s="83">
        <f t="shared" si="4"/>
        <v>2322.3900000000008</v>
      </c>
      <c r="D48" s="88">
        <f t="shared" si="0"/>
        <v>6.77</v>
      </c>
      <c r="E48" s="88">
        <f t="shared" si="5"/>
        <v>22.28</v>
      </c>
      <c r="F48" s="88">
        <f t="shared" si="2"/>
        <v>29.05</v>
      </c>
      <c r="G48" s="88">
        <f t="shared" si="1"/>
        <v>2300.1100000000006</v>
      </c>
    </row>
    <row r="49" spans="1:7" x14ac:dyDescent="0.25">
      <c r="A49" s="86">
        <f t="shared" si="3"/>
        <v>45047</v>
      </c>
      <c r="B49" s="87">
        <v>33</v>
      </c>
      <c r="C49" s="83">
        <f t="shared" si="4"/>
        <v>2300.1100000000006</v>
      </c>
      <c r="D49" s="88">
        <f t="shared" si="0"/>
        <v>6.71</v>
      </c>
      <c r="E49" s="88">
        <f t="shared" si="5"/>
        <v>22.34</v>
      </c>
      <c r="F49" s="88">
        <f t="shared" si="2"/>
        <v>29.05</v>
      </c>
      <c r="G49" s="88">
        <f t="shared" si="1"/>
        <v>2277.7700000000004</v>
      </c>
    </row>
    <row r="50" spans="1:7" x14ac:dyDescent="0.25">
      <c r="A50" s="86">
        <f t="shared" si="3"/>
        <v>45078</v>
      </c>
      <c r="B50" s="87">
        <v>34</v>
      </c>
      <c r="C50" s="83">
        <f t="shared" si="4"/>
        <v>2277.7700000000004</v>
      </c>
      <c r="D50" s="88">
        <f t="shared" si="0"/>
        <v>6.64</v>
      </c>
      <c r="E50" s="88">
        <f t="shared" si="5"/>
        <v>22.41</v>
      </c>
      <c r="F50" s="88">
        <f t="shared" si="2"/>
        <v>29.05</v>
      </c>
      <c r="G50" s="88">
        <f t="shared" si="1"/>
        <v>2255.3600000000006</v>
      </c>
    </row>
    <row r="51" spans="1:7" x14ac:dyDescent="0.25">
      <c r="A51" s="86">
        <f t="shared" si="3"/>
        <v>45108</v>
      </c>
      <c r="B51" s="87">
        <v>35</v>
      </c>
      <c r="C51" s="83">
        <f t="shared" si="4"/>
        <v>2255.3600000000006</v>
      </c>
      <c r="D51" s="88">
        <f t="shared" si="0"/>
        <v>6.58</v>
      </c>
      <c r="E51" s="88">
        <f t="shared" si="5"/>
        <v>22.47</v>
      </c>
      <c r="F51" s="88">
        <f t="shared" si="2"/>
        <v>29.05</v>
      </c>
      <c r="G51" s="88">
        <f t="shared" si="1"/>
        <v>2232.8900000000008</v>
      </c>
    </row>
    <row r="52" spans="1:7" x14ac:dyDescent="0.25">
      <c r="A52" s="86">
        <f t="shared" si="3"/>
        <v>45139</v>
      </c>
      <c r="B52" s="87">
        <v>36</v>
      </c>
      <c r="C52" s="83">
        <f t="shared" si="4"/>
        <v>2232.8900000000008</v>
      </c>
      <c r="D52" s="88">
        <f t="shared" si="0"/>
        <v>6.51</v>
      </c>
      <c r="E52" s="88">
        <f t="shared" si="5"/>
        <v>22.54</v>
      </c>
      <c r="F52" s="88">
        <f t="shared" si="2"/>
        <v>29.05</v>
      </c>
      <c r="G52" s="88">
        <f t="shared" si="1"/>
        <v>2210.3500000000008</v>
      </c>
    </row>
    <row r="53" spans="1:7" x14ac:dyDescent="0.25">
      <c r="A53" s="86">
        <f t="shared" si="3"/>
        <v>45170</v>
      </c>
      <c r="B53" s="87">
        <v>37</v>
      </c>
      <c r="C53" s="83">
        <f t="shared" si="4"/>
        <v>2210.3500000000008</v>
      </c>
      <c r="D53" s="88">
        <f t="shared" si="0"/>
        <v>6.45</v>
      </c>
      <c r="E53" s="88">
        <f t="shared" si="5"/>
        <v>22.6</v>
      </c>
      <c r="F53" s="88">
        <f t="shared" si="2"/>
        <v>29.05</v>
      </c>
      <c r="G53" s="88">
        <f t="shared" si="1"/>
        <v>2187.7500000000009</v>
      </c>
    </row>
    <row r="54" spans="1:7" x14ac:dyDescent="0.25">
      <c r="A54" s="86">
        <f t="shared" si="3"/>
        <v>45200</v>
      </c>
      <c r="B54" s="87">
        <v>38</v>
      </c>
      <c r="C54" s="83">
        <f t="shared" si="4"/>
        <v>2187.7500000000009</v>
      </c>
      <c r="D54" s="88">
        <f t="shared" si="0"/>
        <v>6.38</v>
      </c>
      <c r="E54" s="88">
        <f t="shared" si="5"/>
        <v>22.67</v>
      </c>
      <c r="F54" s="88">
        <f t="shared" si="2"/>
        <v>29.05</v>
      </c>
      <c r="G54" s="88">
        <f t="shared" si="1"/>
        <v>2165.0800000000008</v>
      </c>
    </row>
    <row r="55" spans="1:7" x14ac:dyDescent="0.25">
      <c r="A55" s="86">
        <f t="shared" si="3"/>
        <v>45231</v>
      </c>
      <c r="B55" s="87">
        <v>39</v>
      </c>
      <c r="C55" s="83">
        <f t="shared" si="4"/>
        <v>2165.0800000000008</v>
      </c>
      <c r="D55" s="88">
        <f t="shared" si="0"/>
        <v>6.31</v>
      </c>
      <c r="E55" s="88">
        <f t="shared" si="5"/>
        <v>22.740000000000002</v>
      </c>
      <c r="F55" s="88">
        <f t="shared" si="2"/>
        <v>29.05</v>
      </c>
      <c r="G55" s="88">
        <f t="shared" si="1"/>
        <v>2142.3400000000011</v>
      </c>
    </row>
    <row r="56" spans="1:7" x14ac:dyDescent="0.25">
      <c r="A56" s="86">
        <f t="shared" si="3"/>
        <v>45261</v>
      </c>
      <c r="B56" s="87">
        <v>40</v>
      </c>
      <c r="C56" s="83">
        <f t="shared" si="4"/>
        <v>2142.3400000000011</v>
      </c>
      <c r="D56" s="88">
        <f t="shared" si="0"/>
        <v>6.25</v>
      </c>
      <c r="E56" s="88">
        <f t="shared" si="5"/>
        <v>22.8</v>
      </c>
      <c r="F56" s="88">
        <f t="shared" si="2"/>
        <v>29.05</v>
      </c>
      <c r="G56" s="88">
        <f t="shared" si="1"/>
        <v>2119.5400000000009</v>
      </c>
    </row>
    <row r="57" spans="1:7" x14ac:dyDescent="0.25">
      <c r="A57" s="86">
        <f t="shared" si="3"/>
        <v>45292</v>
      </c>
      <c r="B57" s="87">
        <v>41</v>
      </c>
      <c r="C57" s="83">
        <f t="shared" si="4"/>
        <v>2119.5400000000009</v>
      </c>
      <c r="D57" s="88">
        <f t="shared" si="0"/>
        <v>6.18</v>
      </c>
      <c r="E57" s="88">
        <f t="shared" si="5"/>
        <v>22.87</v>
      </c>
      <c r="F57" s="88">
        <f t="shared" si="2"/>
        <v>29.05</v>
      </c>
      <c r="G57" s="88">
        <f t="shared" si="1"/>
        <v>2096.670000000001</v>
      </c>
    </row>
    <row r="58" spans="1:7" x14ac:dyDescent="0.25">
      <c r="A58" s="86">
        <f t="shared" si="3"/>
        <v>45323</v>
      </c>
      <c r="B58" s="87">
        <v>42</v>
      </c>
      <c r="C58" s="83">
        <f t="shared" si="4"/>
        <v>2096.670000000001</v>
      </c>
      <c r="D58" s="88">
        <f t="shared" si="0"/>
        <v>6.12</v>
      </c>
      <c r="E58" s="88">
        <f t="shared" si="5"/>
        <v>22.93</v>
      </c>
      <c r="F58" s="88">
        <f t="shared" si="2"/>
        <v>29.05</v>
      </c>
      <c r="G58" s="88">
        <f t="shared" si="1"/>
        <v>2073.7400000000011</v>
      </c>
    </row>
    <row r="59" spans="1:7" x14ac:dyDescent="0.25">
      <c r="A59" s="86">
        <f t="shared" si="3"/>
        <v>45352</v>
      </c>
      <c r="B59" s="87">
        <v>43</v>
      </c>
      <c r="C59" s="83">
        <f t="shared" si="4"/>
        <v>2073.7400000000011</v>
      </c>
      <c r="D59" s="88">
        <f t="shared" si="0"/>
        <v>6.05</v>
      </c>
      <c r="E59" s="88">
        <f t="shared" si="5"/>
        <v>23</v>
      </c>
      <c r="F59" s="88">
        <f t="shared" si="2"/>
        <v>29.05</v>
      </c>
      <c r="G59" s="88">
        <f t="shared" si="1"/>
        <v>2050.7400000000011</v>
      </c>
    </row>
    <row r="60" spans="1:7" x14ac:dyDescent="0.25">
      <c r="A60" s="86">
        <f t="shared" si="3"/>
        <v>45383</v>
      </c>
      <c r="B60" s="87">
        <v>44</v>
      </c>
      <c r="C60" s="83">
        <f t="shared" si="4"/>
        <v>2050.7400000000011</v>
      </c>
      <c r="D60" s="88">
        <f t="shared" si="0"/>
        <v>5.98</v>
      </c>
      <c r="E60" s="88">
        <f t="shared" si="5"/>
        <v>23.07</v>
      </c>
      <c r="F60" s="88">
        <f t="shared" si="2"/>
        <v>29.05</v>
      </c>
      <c r="G60" s="88">
        <f t="shared" si="1"/>
        <v>2027.6700000000012</v>
      </c>
    </row>
    <row r="61" spans="1:7" x14ac:dyDescent="0.25">
      <c r="A61" s="86">
        <f t="shared" si="3"/>
        <v>45413</v>
      </c>
      <c r="B61" s="87">
        <v>45</v>
      </c>
      <c r="C61" s="83">
        <f t="shared" si="4"/>
        <v>2027.6700000000012</v>
      </c>
      <c r="D61" s="88">
        <f t="shared" si="0"/>
        <v>5.91</v>
      </c>
      <c r="E61" s="88">
        <f t="shared" si="5"/>
        <v>23.14</v>
      </c>
      <c r="F61" s="88">
        <f t="shared" si="2"/>
        <v>29.05</v>
      </c>
      <c r="G61" s="88">
        <f t="shared" si="1"/>
        <v>2004.5300000000011</v>
      </c>
    </row>
    <row r="62" spans="1:7" x14ac:dyDescent="0.25">
      <c r="A62" s="86">
        <f t="shared" si="3"/>
        <v>45444</v>
      </c>
      <c r="B62" s="87">
        <v>46</v>
      </c>
      <c r="C62" s="83">
        <f t="shared" si="4"/>
        <v>2004.5300000000011</v>
      </c>
      <c r="D62" s="88">
        <f t="shared" si="0"/>
        <v>5.85</v>
      </c>
      <c r="E62" s="88">
        <f t="shared" si="5"/>
        <v>23.200000000000003</v>
      </c>
      <c r="F62" s="88">
        <f t="shared" si="2"/>
        <v>29.05</v>
      </c>
      <c r="G62" s="88">
        <f t="shared" si="1"/>
        <v>1981.3300000000011</v>
      </c>
    </row>
    <row r="63" spans="1:7" x14ac:dyDescent="0.25">
      <c r="A63" s="86">
        <f t="shared" si="3"/>
        <v>45474</v>
      </c>
      <c r="B63" s="87">
        <v>47</v>
      </c>
      <c r="C63" s="83">
        <f t="shared" si="4"/>
        <v>1981.3300000000011</v>
      </c>
      <c r="D63" s="88">
        <f t="shared" si="0"/>
        <v>5.78</v>
      </c>
      <c r="E63" s="88">
        <f t="shared" si="5"/>
        <v>23.27</v>
      </c>
      <c r="F63" s="88">
        <f t="shared" si="2"/>
        <v>29.05</v>
      </c>
      <c r="G63" s="88">
        <f t="shared" si="1"/>
        <v>1958.0600000000011</v>
      </c>
    </row>
    <row r="64" spans="1:7" x14ac:dyDescent="0.25">
      <c r="A64" s="86">
        <f t="shared" si="3"/>
        <v>45505</v>
      </c>
      <c r="B64" s="87">
        <v>48</v>
      </c>
      <c r="C64" s="83">
        <f t="shared" si="4"/>
        <v>1958.0600000000011</v>
      </c>
      <c r="D64" s="88">
        <f t="shared" si="0"/>
        <v>5.71</v>
      </c>
      <c r="E64" s="88">
        <f t="shared" si="5"/>
        <v>23.34</v>
      </c>
      <c r="F64" s="88">
        <f t="shared" si="2"/>
        <v>29.05</v>
      </c>
      <c r="G64" s="88">
        <f t="shared" si="1"/>
        <v>1934.7200000000012</v>
      </c>
    </row>
    <row r="65" spans="1:7" x14ac:dyDescent="0.25">
      <c r="A65" s="86">
        <f t="shared" si="3"/>
        <v>45536</v>
      </c>
      <c r="B65" s="87">
        <v>49</v>
      </c>
      <c r="C65" s="83">
        <f t="shared" si="4"/>
        <v>1934.7200000000012</v>
      </c>
      <c r="D65" s="88">
        <f t="shared" si="0"/>
        <v>5.64</v>
      </c>
      <c r="E65" s="88">
        <f t="shared" si="5"/>
        <v>23.41</v>
      </c>
      <c r="F65" s="88">
        <f t="shared" si="2"/>
        <v>29.05</v>
      </c>
      <c r="G65" s="88">
        <f t="shared" si="1"/>
        <v>1911.3100000000011</v>
      </c>
    </row>
    <row r="66" spans="1:7" x14ac:dyDescent="0.25">
      <c r="A66" s="86">
        <f t="shared" si="3"/>
        <v>45566</v>
      </c>
      <c r="B66" s="87">
        <v>50</v>
      </c>
      <c r="C66" s="83">
        <f t="shared" si="4"/>
        <v>1911.3100000000011</v>
      </c>
      <c r="D66" s="88">
        <f t="shared" si="0"/>
        <v>5.57</v>
      </c>
      <c r="E66" s="88">
        <f t="shared" si="5"/>
        <v>23.48</v>
      </c>
      <c r="F66" s="88">
        <f t="shared" si="2"/>
        <v>29.05</v>
      </c>
      <c r="G66" s="88">
        <f t="shared" si="1"/>
        <v>1887.8300000000011</v>
      </c>
    </row>
    <row r="67" spans="1:7" x14ac:dyDescent="0.25">
      <c r="A67" s="86">
        <f t="shared" si="3"/>
        <v>45597</v>
      </c>
      <c r="B67" s="87">
        <v>51</v>
      </c>
      <c r="C67" s="83">
        <f t="shared" si="4"/>
        <v>1887.8300000000011</v>
      </c>
      <c r="D67" s="88">
        <f t="shared" si="0"/>
        <v>5.51</v>
      </c>
      <c r="E67" s="88">
        <f t="shared" si="5"/>
        <v>23.54</v>
      </c>
      <c r="F67" s="88">
        <f t="shared" si="2"/>
        <v>29.05</v>
      </c>
      <c r="G67" s="88">
        <f t="shared" si="1"/>
        <v>1864.2900000000011</v>
      </c>
    </row>
    <row r="68" spans="1:7" x14ac:dyDescent="0.25">
      <c r="A68" s="86">
        <f t="shared" si="3"/>
        <v>45627</v>
      </c>
      <c r="B68" s="87">
        <v>52</v>
      </c>
      <c r="C68" s="83">
        <f t="shared" si="4"/>
        <v>1864.2900000000011</v>
      </c>
      <c r="D68" s="88">
        <f t="shared" si="0"/>
        <v>5.44</v>
      </c>
      <c r="E68" s="88">
        <f t="shared" si="5"/>
        <v>23.61</v>
      </c>
      <c r="F68" s="88">
        <f t="shared" si="2"/>
        <v>29.05</v>
      </c>
      <c r="G68" s="88">
        <f t="shared" si="1"/>
        <v>1840.6800000000012</v>
      </c>
    </row>
    <row r="69" spans="1:7" x14ac:dyDescent="0.25">
      <c r="A69" s="86">
        <f t="shared" si="3"/>
        <v>45658</v>
      </c>
      <c r="B69" s="87">
        <v>53</v>
      </c>
      <c r="C69" s="83">
        <f t="shared" si="4"/>
        <v>1840.6800000000012</v>
      </c>
      <c r="D69" s="88">
        <f t="shared" si="0"/>
        <v>5.37</v>
      </c>
      <c r="E69" s="88">
        <f t="shared" si="5"/>
        <v>23.68</v>
      </c>
      <c r="F69" s="88">
        <f t="shared" si="2"/>
        <v>29.05</v>
      </c>
      <c r="G69" s="88">
        <f t="shared" si="1"/>
        <v>1817.0000000000011</v>
      </c>
    </row>
    <row r="70" spans="1:7" x14ac:dyDescent="0.25">
      <c r="A70" s="86">
        <f t="shared" si="3"/>
        <v>45689</v>
      </c>
      <c r="B70" s="87">
        <v>54</v>
      </c>
      <c r="C70" s="83">
        <f t="shared" si="4"/>
        <v>1817.0000000000011</v>
      </c>
      <c r="D70" s="88">
        <f t="shared" si="0"/>
        <v>5.3</v>
      </c>
      <c r="E70" s="88">
        <f t="shared" si="5"/>
        <v>23.75</v>
      </c>
      <c r="F70" s="88">
        <f t="shared" si="2"/>
        <v>29.05</v>
      </c>
      <c r="G70" s="88">
        <f t="shared" si="1"/>
        <v>1793.2500000000011</v>
      </c>
    </row>
    <row r="71" spans="1:7" x14ac:dyDescent="0.25">
      <c r="A71" s="86">
        <f t="shared" si="3"/>
        <v>45717</v>
      </c>
      <c r="B71" s="87">
        <v>55</v>
      </c>
      <c r="C71" s="83">
        <f t="shared" si="4"/>
        <v>1793.2500000000011</v>
      </c>
      <c r="D71" s="88">
        <f t="shared" si="0"/>
        <v>5.23</v>
      </c>
      <c r="E71" s="88">
        <f t="shared" si="5"/>
        <v>23.82</v>
      </c>
      <c r="F71" s="88">
        <f t="shared" si="2"/>
        <v>29.05</v>
      </c>
      <c r="G71" s="88">
        <f t="shared" si="1"/>
        <v>1769.4300000000012</v>
      </c>
    </row>
    <row r="72" spans="1:7" x14ac:dyDescent="0.25">
      <c r="A72" s="86">
        <f t="shared" si="3"/>
        <v>45748</v>
      </c>
      <c r="B72" s="87">
        <v>56</v>
      </c>
      <c r="C72" s="83">
        <f t="shared" si="4"/>
        <v>1769.4300000000012</v>
      </c>
      <c r="D72" s="88">
        <f t="shared" si="0"/>
        <v>5.16</v>
      </c>
      <c r="E72" s="88">
        <f t="shared" si="5"/>
        <v>23.89</v>
      </c>
      <c r="F72" s="88">
        <f t="shared" si="2"/>
        <v>29.05</v>
      </c>
      <c r="G72" s="88">
        <f t="shared" si="1"/>
        <v>1745.5400000000011</v>
      </c>
    </row>
    <row r="73" spans="1:7" x14ac:dyDescent="0.25">
      <c r="A73" s="86">
        <f t="shared" si="3"/>
        <v>45778</v>
      </c>
      <c r="B73" s="87">
        <v>57</v>
      </c>
      <c r="C73" s="83">
        <f t="shared" si="4"/>
        <v>1745.5400000000011</v>
      </c>
      <c r="D73" s="88">
        <f t="shared" si="0"/>
        <v>5.09</v>
      </c>
      <c r="E73" s="88">
        <f t="shared" si="5"/>
        <v>23.96</v>
      </c>
      <c r="F73" s="88">
        <f t="shared" si="2"/>
        <v>29.05</v>
      </c>
      <c r="G73" s="88">
        <f t="shared" si="1"/>
        <v>1721.5800000000011</v>
      </c>
    </row>
    <row r="74" spans="1:7" x14ac:dyDescent="0.25">
      <c r="A74" s="86">
        <f t="shared" si="3"/>
        <v>45809</v>
      </c>
      <c r="B74" s="87">
        <v>58</v>
      </c>
      <c r="C74" s="83">
        <f t="shared" si="4"/>
        <v>1721.5800000000011</v>
      </c>
      <c r="D74" s="88">
        <f t="shared" si="0"/>
        <v>5.0199999999999996</v>
      </c>
      <c r="E74" s="88">
        <f t="shared" si="5"/>
        <v>24.03</v>
      </c>
      <c r="F74" s="88">
        <f t="shared" si="2"/>
        <v>29.05</v>
      </c>
      <c r="G74" s="88">
        <f t="shared" si="1"/>
        <v>1697.5500000000011</v>
      </c>
    </row>
    <row r="75" spans="1:7" x14ac:dyDescent="0.25">
      <c r="A75" s="86">
        <f t="shared" si="3"/>
        <v>45839</v>
      </c>
      <c r="B75" s="87">
        <v>59</v>
      </c>
      <c r="C75" s="83">
        <f t="shared" si="4"/>
        <v>1697.5500000000011</v>
      </c>
      <c r="D75" s="88">
        <f t="shared" si="0"/>
        <v>4.95</v>
      </c>
      <c r="E75" s="88">
        <f t="shared" si="5"/>
        <v>24.1</v>
      </c>
      <c r="F75" s="88">
        <f t="shared" si="2"/>
        <v>29.05</v>
      </c>
      <c r="G75" s="88">
        <f t="shared" si="1"/>
        <v>1673.4500000000012</v>
      </c>
    </row>
    <row r="76" spans="1:7" x14ac:dyDescent="0.25">
      <c r="A76" s="86">
        <f t="shared" si="3"/>
        <v>45870</v>
      </c>
      <c r="B76" s="87">
        <v>60</v>
      </c>
      <c r="C76" s="83">
        <f>G75</f>
        <v>1673.4500000000012</v>
      </c>
      <c r="D76" s="88">
        <f>ROUND(C76*$E$13/12,2)</f>
        <v>4.88</v>
      </c>
      <c r="E76" s="88">
        <f>F76-D76</f>
        <v>24.17</v>
      </c>
      <c r="F76" s="88">
        <f t="shared" si="2"/>
        <v>29.05</v>
      </c>
      <c r="G76" s="88">
        <f>C76-E76</f>
        <v>1649.2800000000011</v>
      </c>
    </row>
    <row r="77" spans="1:7" x14ac:dyDescent="0.25">
      <c r="A77" s="86"/>
      <c r="B77" s="87"/>
      <c r="C77" s="83"/>
      <c r="D77" s="88"/>
      <c r="E77" s="88"/>
      <c r="F77" s="88"/>
      <c r="G77" s="88"/>
    </row>
    <row r="78" spans="1:7" x14ac:dyDescent="0.25">
      <c r="A78" s="86"/>
      <c r="B78" s="87"/>
      <c r="C78" s="83"/>
      <c r="D78" s="88"/>
      <c r="E78" s="88"/>
      <c r="F78" s="88"/>
      <c r="G78" s="88"/>
    </row>
    <row r="79" spans="1:7" x14ac:dyDescent="0.25">
      <c r="A79" s="86"/>
      <c r="B79" s="87"/>
      <c r="C79" s="83"/>
      <c r="D79" s="88"/>
      <c r="E79" s="88"/>
      <c r="F79" s="88"/>
      <c r="G79" s="88"/>
    </row>
    <row r="80" spans="1:7" x14ac:dyDescent="0.25">
      <c r="A80" s="86"/>
      <c r="B80" s="87"/>
      <c r="C80" s="83"/>
      <c r="D80" s="88"/>
      <c r="E80" s="88"/>
      <c r="F80" s="88"/>
      <c r="G80" s="88"/>
    </row>
    <row r="81" spans="1:7" x14ac:dyDescent="0.25">
      <c r="A81" s="86"/>
      <c r="B81" s="87"/>
      <c r="C81" s="83"/>
      <c r="D81" s="88"/>
      <c r="E81" s="88"/>
      <c r="F81" s="88"/>
      <c r="G81" s="88"/>
    </row>
    <row r="82" spans="1:7" x14ac:dyDescent="0.25">
      <c r="A82" s="86"/>
      <c r="B82" s="87"/>
      <c r="C82" s="83"/>
      <c r="D82" s="88"/>
      <c r="E82" s="88"/>
      <c r="F82" s="88"/>
      <c r="G82" s="88"/>
    </row>
    <row r="83" spans="1:7" x14ac:dyDescent="0.25">
      <c r="A83" s="86"/>
      <c r="B83" s="87"/>
      <c r="C83" s="83"/>
      <c r="D83" s="88"/>
      <c r="E83" s="88"/>
      <c r="F83" s="88"/>
      <c r="G83" s="88"/>
    </row>
    <row r="84" spans="1:7" x14ac:dyDescent="0.25">
      <c r="A84" s="86"/>
      <c r="B84" s="87"/>
      <c r="C84" s="83"/>
      <c r="D84" s="88"/>
      <c r="E84" s="88"/>
      <c r="F84" s="88"/>
      <c r="G84" s="88"/>
    </row>
    <row r="85" spans="1:7" x14ac:dyDescent="0.25">
      <c r="A85" s="86"/>
      <c r="B85" s="87"/>
      <c r="C85" s="83"/>
      <c r="D85" s="88"/>
      <c r="E85" s="88"/>
      <c r="F85" s="88"/>
      <c r="G85" s="88"/>
    </row>
    <row r="86" spans="1:7" x14ac:dyDescent="0.25">
      <c r="A86" s="86"/>
      <c r="B86" s="87"/>
      <c r="C86" s="83"/>
      <c r="D86" s="88"/>
      <c r="E86" s="88"/>
      <c r="F86" s="88"/>
      <c r="G86" s="88"/>
    </row>
    <row r="87" spans="1:7" x14ac:dyDescent="0.25">
      <c r="A87" s="86"/>
      <c r="B87" s="87"/>
      <c r="C87" s="83"/>
      <c r="D87" s="88"/>
      <c r="E87" s="88"/>
      <c r="F87" s="88"/>
      <c r="G87" s="88"/>
    </row>
    <row r="88" spans="1:7" x14ac:dyDescent="0.25">
      <c r="A88" s="86"/>
      <c r="B88" s="87"/>
      <c r="C88" s="83"/>
      <c r="D88" s="88"/>
      <c r="E88" s="88"/>
      <c r="F88" s="88"/>
      <c r="G88" s="88"/>
    </row>
    <row r="89" spans="1:7" x14ac:dyDescent="0.25">
      <c r="A89" s="86"/>
      <c r="B89" s="87"/>
      <c r="C89" s="83"/>
      <c r="D89" s="88"/>
      <c r="E89" s="88"/>
      <c r="F89" s="88"/>
      <c r="G89" s="88"/>
    </row>
    <row r="90" spans="1:7" x14ac:dyDescent="0.25">
      <c r="A90" s="86"/>
      <c r="B90" s="87"/>
      <c r="C90" s="83"/>
      <c r="D90" s="88"/>
      <c r="E90" s="88"/>
      <c r="F90" s="88"/>
      <c r="G90" s="88"/>
    </row>
    <row r="91" spans="1:7" x14ac:dyDescent="0.25">
      <c r="A91" s="86"/>
      <c r="B91" s="87"/>
      <c r="C91" s="83"/>
      <c r="D91" s="88"/>
      <c r="E91" s="88"/>
      <c r="F91" s="88"/>
      <c r="G91" s="88"/>
    </row>
    <row r="92" spans="1:7" x14ac:dyDescent="0.25">
      <c r="A92" s="86"/>
      <c r="B92" s="87"/>
      <c r="C92" s="83"/>
      <c r="D92" s="88"/>
      <c r="E92" s="88"/>
      <c r="F92" s="88"/>
      <c r="G92" s="88"/>
    </row>
    <row r="93" spans="1:7" x14ac:dyDescent="0.25">
      <c r="A93" s="86"/>
      <c r="B93" s="87"/>
      <c r="C93" s="83"/>
      <c r="D93" s="88"/>
      <c r="E93" s="88"/>
      <c r="F93" s="88"/>
      <c r="G93" s="88"/>
    </row>
    <row r="94" spans="1:7" x14ac:dyDescent="0.25">
      <c r="A94" s="86"/>
      <c r="B94" s="87"/>
      <c r="C94" s="83"/>
      <c r="D94" s="88"/>
      <c r="E94" s="88"/>
      <c r="F94" s="88"/>
      <c r="G94" s="88"/>
    </row>
    <row r="95" spans="1:7" x14ac:dyDescent="0.25">
      <c r="A95" s="86"/>
      <c r="B95" s="87"/>
      <c r="C95" s="83"/>
      <c r="D95" s="88"/>
      <c r="E95" s="88"/>
      <c r="F95" s="88"/>
      <c r="G95" s="88"/>
    </row>
    <row r="96" spans="1:7" x14ac:dyDescent="0.25">
      <c r="A96" s="86"/>
      <c r="B96" s="87"/>
      <c r="C96" s="83"/>
      <c r="D96" s="88"/>
      <c r="E96" s="88"/>
      <c r="F96" s="88"/>
      <c r="G96" s="88"/>
    </row>
    <row r="97" spans="1:7" x14ac:dyDescent="0.25">
      <c r="A97" s="86"/>
      <c r="B97" s="87"/>
      <c r="C97" s="83"/>
      <c r="D97" s="88"/>
      <c r="E97" s="88"/>
      <c r="F97" s="88"/>
      <c r="G97" s="88"/>
    </row>
    <row r="98" spans="1:7" x14ac:dyDescent="0.25">
      <c r="A98" s="86"/>
      <c r="B98" s="87"/>
      <c r="C98" s="83"/>
      <c r="D98" s="88"/>
      <c r="E98" s="88"/>
      <c r="F98" s="88"/>
      <c r="G98" s="88"/>
    </row>
    <row r="99" spans="1:7" x14ac:dyDescent="0.25">
      <c r="A99" s="86"/>
      <c r="B99" s="87"/>
      <c r="C99" s="83"/>
      <c r="D99" s="88"/>
      <c r="E99" s="88"/>
      <c r="F99" s="88"/>
      <c r="G99" s="88"/>
    </row>
    <row r="100" spans="1:7" x14ac:dyDescent="0.25">
      <c r="A100" s="86"/>
      <c r="B100" s="87"/>
      <c r="C100" s="83"/>
      <c r="D100" s="88"/>
      <c r="E100" s="88"/>
      <c r="F100" s="88"/>
      <c r="G100" s="88"/>
    </row>
    <row r="101" spans="1:7" x14ac:dyDescent="0.25">
      <c r="A101" s="86"/>
      <c r="B101" s="87"/>
      <c r="C101" s="83"/>
      <c r="D101" s="88"/>
      <c r="E101" s="88"/>
      <c r="F101" s="88"/>
      <c r="G101" s="88"/>
    </row>
    <row r="102" spans="1:7" x14ac:dyDescent="0.25">
      <c r="A102" s="86"/>
      <c r="B102" s="87"/>
      <c r="C102" s="83"/>
      <c r="D102" s="88"/>
      <c r="E102" s="88"/>
      <c r="F102" s="88"/>
      <c r="G102" s="88"/>
    </row>
    <row r="103" spans="1:7" x14ac:dyDescent="0.25">
      <c r="A103" s="86"/>
      <c r="B103" s="87"/>
      <c r="C103" s="83"/>
      <c r="D103" s="88"/>
      <c r="E103" s="88"/>
      <c r="F103" s="88"/>
      <c r="G103" s="88"/>
    </row>
    <row r="104" spans="1:7" x14ac:dyDescent="0.25">
      <c r="A104" s="86"/>
      <c r="B104" s="87"/>
      <c r="C104" s="83"/>
      <c r="D104" s="88"/>
      <c r="E104" s="88"/>
      <c r="F104" s="88"/>
      <c r="G104" s="88"/>
    </row>
    <row r="105" spans="1:7" x14ac:dyDescent="0.25">
      <c r="A105" s="86"/>
      <c r="B105" s="87"/>
      <c r="C105" s="83"/>
      <c r="D105" s="88"/>
      <c r="E105" s="88"/>
      <c r="F105" s="88"/>
      <c r="G105" s="88"/>
    </row>
    <row r="106" spans="1:7" x14ac:dyDescent="0.25">
      <c r="A106" s="86"/>
      <c r="B106" s="87"/>
      <c r="C106" s="83"/>
      <c r="D106" s="88"/>
      <c r="E106" s="88"/>
      <c r="F106" s="88"/>
      <c r="G106" s="88"/>
    </row>
    <row r="107" spans="1:7" x14ac:dyDescent="0.25">
      <c r="A107" s="86"/>
      <c r="B107" s="87"/>
      <c r="C107" s="83"/>
      <c r="D107" s="88"/>
      <c r="E107" s="88"/>
      <c r="F107" s="88"/>
      <c r="G107" s="88"/>
    </row>
    <row r="108" spans="1:7" x14ac:dyDescent="0.25">
      <c r="A108" s="86"/>
      <c r="B108" s="87"/>
      <c r="C108" s="83"/>
      <c r="D108" s="88"/>
      <c r="E108" s="88"/>
      <c r="F108" s="88"/>
      <c r="G108" s="88"/>
    </row>
    <row r="109" spans="1:7" x14ac:dyDescent="0.25">
      <c r="A109" s="86"/>
      <c r="B109" s="87"/>
      <c r="C109" s="83"/>
      <c r="D109" s="88"/>
      <c r="E109" s="88"/>
      <c r="F109" s="88"/>
      <c r="G109" s="88"/>
    </row>
    <row r="110" spans="1:7" x14ac:dyDescent="0.25">
      <c r="A110" s="86"/>
      <c r="B110" s="87"/>
      <c r="C110" s="83"/>
      <c r="D110" s="88"/>
      <c r="E110" s="88"/>
      <c r="F110" s="88"/>
      <c r="G110" s="88"/>
    </row>
    <row r="111" spans="1:7" x14ac:dyDescent="0.25">
      <c r="A111" s="86"/>
      <c r="B111" s="87"/>
      <c r="C111" s="83"/>
      <c r="D111" s="88"/>
      <c r="E111" s="88"/>
      <c r="F111" s="88"/>
      <c r="G111" s="88"/>
    </row>
    <row r="112" spans="1:7" x14ac:dyDescent="0.25">
      <c r="A112" s="86"/>
      <c r="B112" s="87"/>
      <c r="C112" s="83"/>
      <c r="D112" s="88"/>
      <c r="E112" s="88"/>
      <c r="F112" s="88"/>
      <c r="G112" s="88"/>
    </row>
    <row r="113" spans="1:7" x14ac:dyDescent="0.25">
      <c r="A113" s="86"/>
      <c r="B113" s="87"/>
      <c r="C113" s="83"/>
      <c r="D113" s="88"/>
      <c r="E113" s="88"/>
      <c r="F113" s="88"/>
      <c r="G113" s="88"/>
    </row>
    <row r="114" spans="1:7" x14ac:dyDescent="0.25">
      <c r="A114" s="86"/>
      <c r="B114" s="87"/>
      <c r="C114" s="83"/>
      <c r="D114" s="88"/>
      <c r="E114" s="88"/>
      <c r="F114" s="88"/>
      <c r="G114" s="88"/>
    </row>
    <row r="115" spans="1:7" x14ac:dyDescent="0.25">
      <c r="A115" s="86"/>
      <c r="B115" s="87"/>
      <c r="C115" s="83"/>
      <c r="D115" s="88"/>
      <c r="E115" s="88"/>
      <c r="F115" s="88"/>
      <c r="G115" s="88"/>
    </row>
    <row r="116" spans="1:7" x14ac:dyDescent="0.25">
      <c r="A116" s="86"/>
      <c r="B116" s="87"/>
      <c r="C116" s="83"/>
      <c r="D116" s="88"/>
      <c r="E116" s="88"/>
      <c r="F116" s="88"/>
      <c r="G116" s="88"/>
    </row>
    <row r="117" spans="1:7" x14ac:dyDescent="0.25">
      <c r="A117" s="86"/>
      <c r="B117" s="87"/>
      <c r="C117" s="83"/>
      <c r="D117" s="88"/>
      <c r="E117" s="88"/>
      <c r="F117" s="88"/>
      <c r="G117" s="88"/>
    </row>
    <row r="118" spans="1:7" x14ac:dyDescent="0.25">
      <c r="A118" s="86"/>
      <c r="B118" s="87"/>
      <c r="C118" s="83"/>
      <c r="D118" s="88"/>
      <c r="E118" s="88"/>
      <c r="F118" s="88"/>
      <c r="G118" s="88"/>
    </row>
    <row r="119" spans="1:7" x14ac:dyDescent="0.25">
      <c r="A119" s="86"/>
      <c r="B119" s="87"/>
      <c r="C119" s="83"/>
      <c r="D119" s="88"/>
      <c r="E119" s="88"/>
      <c r="F119" s="88"/>
      <c r="G119" s="88"/>
    </row>
    <row r="120" spans="1:7" x14ac:dyDescent="0.25">
      <c r="A120" s="86"/>
      <c r="B120" s="87"/>
      <c r="C120" s="83"/>
      <c r="D120" s="88"/>
      <c r="E120" s="88"/>
      <c r="F120" s="88"/>
      <c r="G120" s="88"/>
    </row>
    <row r="121" spans="1:7" x14ac:dyDescent="0.25">
      <c r="A121" s="86"/>
      <c r="B121" s="87"/>
      <c r="C121" s="83"/>
      <c r="D121" s="88"/>
      <c r="E121" s="88"/>
      <c r="F121" s="88"/>
      <c r="G121" s="88"/>
    </row>
    <row r="122" spans="1:7" x14ac:dyDescent="0.25">
      <c r="A122" s="86"/>
      <c r="B122" s="87"/>
      <c r="C122" s="83"/>
      <c r="D122" s="88"/>
      <c r="E122" s="88"/>
      <c r="F122" s="88"/>
      <c r="G122" s="88"/>
    </row>
    <row r="123" spans="1:7" x14ac:dyDescent="0.25">
      <c r="A123" s="86"/>
      <c r="B123" s="87"/>
      <c r="C123" s="83"/>
      <c r="D123" s="88"/>
      <c r="E123" s="88"/>
      <c r="F123" s="88"/>
      <c r="G123" s="88"/>
    </row>
    <row r="124" spans="1:7" x14ac:dyDescent="0.25">
      <c r="A124" s="86"/>
      <c r="B124" s="87"/>
      <c r="C124" s="83"/>
      <c r="D124" s="88"/>
      <c r="E124" s="88"/>
      <c r="F124" s="88"/>
      <c r="G124" s="88"/>
    </row>
    <row r="125" spans="1:7" x14ac:dyDescent="0.25">
      <c r="A125" s="86"/>
      <c r="B125" s="87"/>
      <c r="C125" s="83"/>
      <c r="D125" s="88"/>
      <c r="E125" s="88"/>
      <c r="F125" s="88"/>
      <c r="G125" s="88"/>
    </row>
    <row r="126" spans="1:7" x14ac:dyDescent="0.25">
      <c r="A126" s="86"/>
      <c r="B126" s="87"/>
      <c r="C126" s="83"/>
      <c r="D126" s="88"/>
      <c r="E126" s="88"/>
      <c r="F126" s="88"/>
      <c r="G126" s="88"/>
    </row>
    <row r="127" spans="1:7" x14ac:dyDescent="0.25">
      <c r="A127" s="86"/>
      <c r="B127" s="87"/>
      <c r="C127" s="83"/>
      <c r="D127" s="88"/>
      <c r="E127" s="88"/>
      <c r="F127" s="88"/>
      <c r="G127" s="88"/>
    </row>
    <row r="128" spans="1:7" x14ac:dyDescent="0.25">
      <c r="A128" s="86"/>
      <c r="B128" s="87"/>
      <c r="C128" s="83"/>
      <c r="D128" s="88"/>
      <c r="E128" s="88"/>
      <c r="F128" s="88"/>
      <c r="G128" s="88"/>
    </row>
    <row r="129" spans="1:7" x14ac:dyDescent="0.25">
      <c r="A129" s="86"/>
      <c r="B129" s="87"/>
      <c r="C129" s="83"/>
      <c r="D129" s="88"/>
      <c r="E129" s="88"/>
      <c r="F129" s="88"/>
      <c r="G129" s="88"/>
    </row>
    <row r="130" spans="1:7" x14ac:dyDescent="0.25">
      <c r="A130" s="86"/>
      <c r="B130" s="87"/>
      <c r="C130" s="83"/>
      <c r="D130" s="88"/>
      <c r="E130" s="88"/>
      <c r="F130" s="88"/>
      <c r="G130" s="88"/>
    </row>
    <row r="131" spans="1:7" x14ac:dyDescent="0.25">
      <c r="A131" s="86"/>
      <c r="B131" s="87"/>
      <c r="C131" s="83"/>
      <c r="D131" s="88"/>
      <c r="E131" s="88"/>
      <c r="F131" s="88"/>
      <c r="G131" s="88"/>
    </row>
    <row r="132" spans="1:7" x14ac:dyDescent="0.25">
      <c r="A132" s="86"/>
      <c r="B132" s="87"/>
      <c r="C132" s="83"/>
      <c r="D132" s="88"/>
      <c r="E132" s="88"/>
      <c r="F132" s="88"/>
      <c r="G132" s="88"/>
    </row>
    <row r="133" spans="1:7" x14ac:dyDescent="0.25">
      <c r="A133" s="86"/>
      <c r="B133" s="87"/>
      <c r="C133" s="83"/>
      <c r="D133" s="88"/>
      <c r="E133" s="88"/>
      <c r="F133" s="88"/>
      <c r="G133" s="88"/>
    </row>
    <row r="134" spans="1:7" x14ac:dyDescent="0.25">
      <c r="A134" s="86"/>
      <c r="B134" s="87"/>
      <c r="C134" s="83"/>
      <c r="D134" s="88"/>
      <c r="E134" s="88"/>
      <c r="F134" s="88"/>
      <c r="G134" s="88"/>
    </row>
    <row r="135" spans="1:7" x14ac:dyDescent="0.25">
      <c r="A135" s="86"/>
      <c r="B135" s="87"/>
      <c r="C135" s="83"/>
      <c r="D135" s="88"/>
      <c r="E135" s="88"/>
      <c r="F135" s="88"/>
      <c r="G135" s="88"/>
    </row>
    <row r="136" spans="1:7" x14ac:dyDescent="0.25">
      <c r="A136" s="86"/>
      <c r="B136" s="87"/>
      <c r="C136" s="83"/>
      <c r="D136" s="88"/>
      <c r="E136" s="88"/>
      <c r="F136" s="88"/>
      <c r="G136" s="8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9BBD20D-3BE7-444E-B5AE-0481F25A531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9b75d5ef-9f4b-4445-abe8-84a77c292844"/>
    <ds:schemaRef ds:uri="http://www.w3.org/XML/1998/namespace"/>
    <ds:schemaRef ds:uri="http://purl.org/dc/dcmitype/"/>
    <ds:schemaRef ds:uri="http://schemas.microsoft.com/office/infopath/2007/PartnerControl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Karin Vahar</cp:lastModifiedBy>
  <cp:lastPrinted>2010-12-22T22:08:13Z</cp:lastPrinted>
  <dcterms:created xsi:type="dcterms:W3CDTF">2009-11-20T06:24:07Z</dcterms:created>
  <dcterms:modified xsi:type="dcterms:W3CDTF">2020-05-22T12:27:14Z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0x010100631DA7DF3856F8439F509C6DE8795A43</vt:lpwstr>
  </property>
</Properties>
</file>